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M:\Foodservice\Education\K-12 Schools\K-12 Schools\25-26 SY K-12 Schools\Commodity Calculators\"/>
    </mc:Choice>
  </mc:AlternateContent>
  <xr:revisionPtr revIDLastSave="0" documentId="13_ncr:1_{9C52FF68-D851-43CC-8F92-106EAA21F62C}" xr6:coauthVersionLast="47" xr6:coauthVersionMax="47" xr10:uidLastSave="{00000000-0000-0000-0000-000000000000}"/>
  <workbookProtection workbookAlgorithmName="SHA-512" workbookHashValue="TVbQU+mplwOZW5tgst2A8QSpnf54LyyPr1znJ7hCdZCcoD2yjgBRod3SFNBg4bwYMjFT2+PxDFEoLKrVoIAV0g==" workbookSaltValue="sAVu3abmSzlQuIL6EVbKbw==" workbookSpinCount="100000" lockStructure="1"/>
  <bookViews>
    <workbookView xWindow="-120" yWindow="-120" windowWidth="25440" windowHeight="15390" tabRatio="854" firstSheet="1" activeTab="1" xr2:uid="{00000000-000D-0000-FFFF-FFFF00000000}"/>
  </bookViews>
  <sheets>
    <sheet name="SY20-21 CALCULATOR RGBRAND OLD" sheetId="40" state="hidden" r:id="rId1"/>
    <sheet name="SY2526 RG BRAND CALCULATOR" sheetId="44" r:id="rId2"/>
    <sheet name="SY2526 GENERIC GENERAL INTROD" sheetId="10" r:id="rId3"/>
    <sheet name="SY2526 GENERAL INFORMATION NOI" sheetId="42" state="hidden" r:id="rId4"/>
    <sheet name="SY2526 GENERAL INFORM. NOT NOI" sheetId="41" state="hidden" r:id="rId5"/>
    <sheet name="SY2526 REBATE REQUEST FORM" sheetId="30" state="hidden" r:id="rId6"/>
    <sheet name="SY2526 ELIGIBLE DISTRIB. BRANDS" sheetId="24" state="hidden" r:id="rId7"/>
    <sheet name="#1-B RED GOLD &amp; DISTR SY 09-10" sheetId="6" state="hidden" r:id="rId8"/>
    <sheet name="#1-B alt. RG Brands SY 09-10" sheetId="9" state="hidden" r:id="rId9"/>
    <sheet name="SY2526 Ebate Enrollment Form" sheetId="36" state="hidden" r:id="rId10"/>
    <sheet name="SY2223 EBATE DISTRI. AGREEMENT " sheetId="12" state="hidden" r:id="rId11"/>
    <sheet name="SY2526 South Carolina" sheetId="32" state="hidden" r:id="rId12"/>
  </sheets>
  <definedNames>
    <definedName name="_xlnm.Print_Area" localSheetId="8">'#1-B alt. RG Brands SY 09-10'!$A$1:$R$42</definedName>
    <definedName name="_xlnm.Print_Area" localSheetId="7">'#1-B RED GOLD &amp; DISTR SY 09-10'!$A$1:$R$59</definedName>
    <definedName name="_xlnm.Print_Area" localSheetId="0">'SY20-21 CALCULATOR RGBRAND OLD'!$A$1:$R$64</definedName>
    <definedName name="_xlnm.Print_Area" localSheetId="10">'SY2223 EBATE DISTRI. AGREEMENT '!$A$1:$L$102</definedName>
    <definedName name="_xlnm.Print_Area" localSheetId="9">'SY2526 Ebate Enrollment Form'!$A$1:$R$46</definedName>
    <definedName name="_xlnm.Print_Area" localSheetId="6">'SY2526 ELIGIBLE DISTRIB. BRANDS'!$A$1:$I$57</definedName>
    <definedName name="_xlnm.Print_Area" localSheetId="4">'SY2526 GENERAL INFORM. NOT NOI'!$A$1:$S$36</definedName>
    <definedName name="_xlnm.Print_Area" localSheetId="3">'SY2526 GENERAL INFORMATION NOI'!$A$1:$T$38</definedName>
    <definedName name="_xlnm.Print_Area" localSheetId="2">'SY2526 GENERIC GENERAL INTROD'!$A$1:$T$38</definedName>
    <definedName name="_xlnm.Print_Area" localSheetId="5">'SY2526 REBATE REQUEST FORM'!$A$1:$S$123</definedName>
    <definedName name="_xlnm.Print_Area" localSheetId="1">'SY2526 RG BRAND CALCULATOR'!$A$1:$R$64</definedName>
    <definedName name="_xlnm.Print_Area" localSheetId="11">'SY2526 South Carolina'!$A$1:$T$103</definedName>
    <definedName name="_xlnm.Print_Titles" localSheetId="8">'#1-B alt. RG Brands SY 09-10'!$1:$8</definedName>
    <definedName name="_xlnm.Print_Titles" localSheetId="7">'#1-B RED GOLD &amp; DISTR SY 09-10'!$1:$8</definedName>
    <definedName name="_xlnm.Print_Titles" localSheetId="0">'SY20-21 CALCULATOR RGBRAND OLD'!$1:$7</definedName>
    <definedName name="_xlnm.Print_Titles" localSheetId="10">'SY2223 EBATE DISTRI. AGREEMENT '!$1:$7</definedName>
    <definedName name="_xlnm.Print_Titles" localSheetId="6">'SY2526 ELIGIBLE DISTRIB. BRANDS'!$1:$8</definedName>
    <definedName name="_xlnm.Print_Titles" localSheetId="5">'SY2526 REBATE REQUEST FORM'!$1:$6</definedName>
    <definedName name="_xlnm.Print_Titles" localSheetId="1">'SY2526 RG BRAND CALCULATOR'!$1:$7</definedName>
    <definedName name="_xlnm.Print_Titles" localSheetId="11">'SY2526 South Carolina'!$1:$5</definedName>
    <definedName name="PTV" localSheetId="1">'SY2526 RG BRAND CALCULATOR'!$W$2</definedName>
    <definedName name="PTV">'SY20-21 CALCULATOR RGBRAND OLD'!$W$2</definedName>
    <definedName name="School_Year" localSheetId="1">'SY2526 RG BRAND CALCULATOR'!$W$3</definedName>
    <definedName name="School_Year">'SY20-21 CALCULATOR RGBRAND OLD'!$W$3</definedName>
    <definedName name="SEPDSRD" localSheetId="1">'SY2526 RG BRAND CALCULATOR'!$W$5</definedName>
    <definedName name="SEPDSRD">'SY20-21 CALCULATOR RGBRAND OLD'!$W$5</definedName>
    <definedName name="TLW" localSheetId="1">'SY2526 RG BRAND CALCULATOR'!$W$4</definedName>
    <definedName name="TLW">'SY20-21 CALCULATOR RGBRAND OLD'!$W$4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3" i="32" l="1"/>
  <c r="S33" i="32"/>
  <c r="N33" i="32"/>
  <c r="I55" i="24"/>
  <c r="I52" i="24"/>
  <c r="P24" i="30"/>
  <c r="M24" i="30"/>
  <c r="O24" i="30" s="1"/>
  <c r="Q24" i="30" s="1"/>
  <c r="L24" i="30"/>
  <c r="P100" i="30"/>
  <c r="M100" i="30"/>
  <c r="O100" i="30" s="1"/>
  <c r="Q100" i="30" s="1"/>
  <c r="L100" i="30"/>
  <c r="L96" i="30"/>
  <c r="P96" i="30"/>
  <c r="M96" i="30"/>
  <c r="O96" i="30" s="1"/>
  <c r="Q96" i="30" s="1"/>
  <c r="N41" i="32"/>
  <c r="R41" i="32"/>
  <c r="S41" i="32"/>
  <c r="B12" i="36"/>
  <c r="C109" i="30"/>
  <c r="L44" i="30" l="1"/>
  <c r="M44" i="30"/>
  <c r="O44" i="30" s="1"/>
  <c r="Q44" i="30" s="1"/>
  <c r="P44" i="30"/>
  <c r="C62" i="44" l="1"/>
  <c r="P60" i="44"/>
  <c r="N60" i="44"/>
  <c r="Q59" i="44"/>
  <c r="O59" i="44"/>
  <c r="M59" i="44"/>
  <c r="T59" i="44" s="1"/>
  <c r="K59" i="44"/>
  <c r="Q58" i="44"/>
  <c r="O58" i="44"/>
  <c r="M58" i="44"/>
  <c r="T58" i="44" s="1"/>
  <c r="K58" i="44"/>
  <c r="Q57" i="44"/>
  <c r="O57" i="44"/>
  <c r="M57" i="44"/>
  <c r="T57" i="44" s="1"/>
  <c r="K57" i="44"/>
  <c r="Q56" i="44"/>
  <c r="O56" i="44"/>
  <c r="M56" i="44"/>
  <c r="T56" i="44" s="1"/>
  <c r="K56" i="44"/>
  <c r="Q55" i="44"/>
  <c r="O55" i="44"/>
  <c r="M55" i="44"/>
  <c r="K55" i="44"/>
  <c r="Q54" i="44"/>
  <c r="O54" i="44"/>
  <c r="M54" i="44"/>
  <c r="K54" i="44"/>
  <c r="Q53" i="44"/>
  <c r="O53" i="44"/>
  <c r="M53" i="44"/>
  <c r="T53" i="44" s="1"/>
  <c r="K53" i="44"/>
  <c r="Q52" i="44"/>
  <c r="O52" i="44"/>
  <c r="M52" i="44"/>
  <c r="S52" i="44" s="1"/>
  <c r="K52" i="44"/>
  <c r="Q51" i="44"/>
  <c r="O51" i="44"/>
  <c r="M51" i="44"/>
  <c r="T51" i="44" s="1"/>
  <c r="K51" i="44"/>
  <c r="V50" i="44"/>
  <c r="C63" i="44" s="1"/>
  <c r="Q50" i="44"/>
  <c r="O50" i="44"/>
  <c r="M50" i="44"/>
  <c r="T50" i="44" s="1"/>
  <c r="K50" i="44"/>
  <c r="Q49" i="44"/>
  <c r="O49" i="44"/>
  <c r="M49" i="44"/>
  <c r="S49" i="44" s="1"/>
  <c r="K49" i="44"/>
  <c r="Q48" i="44"/>
  <c r="O48" i="44"/>
  <c r="M48" i="44"/>
  <c r="S48" i="44" s="1"/>
  <c r="K48" i="44"/>
  <c r="Q47" i="44"/>
  <c r="O47" i="44"/>
  <c r="M47" i="44"/>
  <c r="S47" i="44" s="1"/>
  <c r="K47" i="44"/>
  <c r="Q46" i="44"/>
  <c r="O46" i="44"/>
  <c r="M46" i="44"/>
  <c r="S46" i="44" s="1"/>
  <c r="K46" i="44"/>
  <c r="Q45" i="44"/>
  <c r="O45" i="44"/>
  <c r="M45" i="44"/>
  <c r="S45" i="44" s="1"/>
  <c r="K45" i="44"/>
  <c r="Q44" i="44"/>
  <c r="O44" i="44"/>
  <c r="M44" i="44"/>
  <c r="S44" i="44" s="1"/>
  <c r="K44" i="44"/>
  <c r="Q43" i="44"/>
  <c r="O43" i="44"/>
  <c r="M43" i="44"/>
  <c r="K43" i="44"/>
  <c r="Q42" i="44"/>
  <c r="O42" i="44"/>
  <c r="M42" i="44"/>
  <c r="S42" i="44" s="1"/>
  <c r="K42" i="44"/>
  <c r="Q41" i="44"/>
  <c r="O41" i="44"/>
  <c r="M41" i="44"/>
  <c r="T41" i="44" s="1"/>
  <c r="K41" i="44"/>
  <c r="V40" i="44"/>
  <c r="Q40" i="44"/>
  <c r="O40" i="44"/>
  <c r="M40" i="44"/>
  <c r="T40" i="44" s="1"/>
  <c r="K40" i="44"/>
  <c r="Q39" i="44"/>
  <c r="O39" i="44"/>
  <c r="M39" i="44"/>
  <c r="T39" i="44" s="1"/>
  <c r="K39" i="44"/>
  <c r="Q38" i="44"/>
  <c r="O38" i="44"/>
  <c r="M38" i="44"/>
  <c r="T38" i="44" s="1"/>
  <c r="K38" i="44"/>
  <c r="Q37" i="44"/>
  <c r="O37" i="44"/>
  <c r="M37" i="44"/>
  <c r="S37" i="44" s="1"/>
  <c r="K37" i="44"/>
  <c r="Q36" i="44"/>
  <c r="O36" i="44"/>
  <c r="M36" i="44"/>
  <c r="T36" i="44" s="1"/>
  <c r="K36" i="44"/>
  <c r="Q35" i="44"/>
  <c r="O35" i="44"/>
  <c r="M35" i="44"/>
  <c r="S35" i="44" s="1"/>
  <c r="K35" i="44"/>
  <c r="Q33" i="44"/>
  <c r="O33" i="44"/>
  <c r="M33" i="44"/>
  <c r="S33" i="44" s="1"/>
  <c r="K33" i="44"/>
  <c r="Q32" i="44"/>
  <c r="O32" i="44"/>
  <c r="M32" i="44"/>
  <c r="T32" i="44" s="1"/>
  <c r="K32" i="44"/>
  <c r="Q31" i="44"/>
  <c r="O31" i="44"/>
  <c r="M31" i="44"/>
  <c r="T31" i="44" s="1"/>
  <c r="K31" i="44"/>
  <c r="Q30" i="44"/>
  <c r="O30" i="44"/>
  <c r="M30" i="44"/>
  <c r="T30" i="44" s="1"/>
  <c r="K30" i="44"/>
  <c r="Q29" i="44"/>
  <c r="O29" i="44"/>
  <c r="M29" i="44"/>
  <c r="T29" i="44" s="1"/>
  <c r="K29" i="44"/>
  <c r="Q28" i="44"/>
  <c r="O28" i="44"/>
  <c r="M28" i="44"/>
  <c r="T28" i="44" s="1"/>
  <c r="K28" i="44"/>
  <c r="Q27" i="44"/>
  <c r="O27" i="44"/>
  <c r="M27" i="44"/>
  <c r="S27" i="44" s="1"/>
  <c r="K27" i="44"/>
  <c r="Q26" i="44"/>
  <c r="O26" i="44"/>
  <c r="M26" i="44"/>
  <c r="T26" i="44" s="1"/>
  <c r="K26" i="44"/>
  <c r="Q25" i="44"/>
  <c r="O25" i="44"/>
  <c r="M25" i="44"/>
  <c r="T25" i="44" s="1"/>
  <c r="K25" i="44"/>
  <c r="Q24" i="44"/>
  <c r="O24" i="44"/>
  <c r="M24" i="44"/>
  <c r="T24" i="44" s="1"/>
  <c r="K24" i="44"/>
  <c r="Q23" i="44"/>
  <c r="O23" i="44"/>
  <c r="M23" i="44"/>
  <c r="T23" i="44" s="1"/>
  <c r="K23" i="44"/>
  <c r="Q22" i="44"/>
  <c r="O22" i="44"/>
  <c r="M22" i="44"/>
  <c r="T22" i="44" s="1"/>
  <c r="K22" i="44"/>
  <c r="Q20" i="44"/>
  <c r="O20" i="44"/>
  <c r="M20" i="44"/>
  <c r="T20" i="44" s="1"/>
  <c r="K20" i="44"/>
  <c r="Q19" i="44"/>
  <c r="O19" i="44"/>
  <c r="M19" i="44"/>
  <c r="T19" i="44" s="1"/>
  <c r="K19" i="44"/>
  <c r="Q18" i="44"/>
  <c r="O18" i="44"/>
  <c r="M18" i="44"/>
  <c r="S18" i="44" s="1"/>
  <c r="K18" i="44"/>
  <c r="Q17" i="44"/>
  <c r="O17" i="44"/>
  <c r="M17" i="44"/>
  <c r="T17" i="44" s="1"/>
  <c r="K17" i="44"/>
  <c r="Q16" i="44"/>
  <c r="O16" i="44"/>
  <c r="M16" i="44"/>
  <c r="T16" i="44" s="1"/>
  <c r="K16" i="44"/>
  <c r="Q15" i="44"/>
  <c r="O15" i="44"/>
  <c r="M15" i="44"/>
  <c r="S15" i="44" s="1"/>
  <c r="K15" i="44"/>
  <c r="Q14" i="44"/>
  <c r="O14" i="44"/>
  <c r="M14" i="44"/>
  <c r="S14" i="44" s="1"/>
  <c r="K14" i="44"/>
  <c r="Q13" i="44"/>
  <c r="O13" i="44"/>
  <c r="M13" i="44"/>
  <c r="T13" i="44" s="1"/>
  <c r="K13" i="44"/>
  <c r="Q12" i="44"/>
  <c r="O12" i="44"/>
  <c r="M12" i="44"/>
  <c r="S12" i="44" s="1"/>
  <c r="K12" i="44"/>
  <c r="Q11" i="44"/>
  <c r="O11" i="44"/>
  <c r="M11" i="44"/>
  <c r="T11" i="44" s="1"/>
  <c r="K11" i="44"/>
  <c r="Q10" i="44"/>
  <c r="O10" i="44"/>
  <c r="M10" i="44"/>
  <c r="T10" i="44" s="1"/>
  <c r="K10" i="44"/>
  <c r="Q9" i="44"/>
  <c r="O9" i="44"/>
  <c r="M9" i="44"/>
  <c r="T9" i="44" s="1"/>
  <c r="K9" i="44"/>
  <c r="Q8" i="44"/>
  <c r="O8" i="44"/>
  <c r="M8" i="44"/>
  <c r="T8" i="44" s="1"/>
  <c r="K8" i="44"/>
  <c r="M7" i="44"/>
  <c r="G2" i="44"/>
  <c r="T18" i="44" l="1"/>
  <c r="S8" i="44"/>
  <c r="T27" i="44"/>
  <c r="S13" i="44"/>
  <c r="T37" i="44"/>
  <c r="S24" i="44"/>
  <c r="S53" i="44"/>
  <c r="S29" i="44"/>
  <c r="S57" i="44"/>
  <c r="T35" i="44"/>
  <c r="S26" i="44"/>
  <c r="T44" i="44"/>
  <c r="T48" i="44"/>
  <c r="S40" i="44"/>
  <c r="O60" i="44"/>
  <c r="T15" i="44"/>
  <c r="Q60" i="44"/>
  <c r="S23" i="44"/>
  <c r="S56" i="44"/>
  <c r="T33" i="44"/>
  <c r="S9" i="44"/>
  <c r="S30" i="44"/>
  <c r="S41" i="44"/>
  <c r="T12" i="44"/>
  <c r="T52" i="44"/>
  <c r="S19" i="44"/>
  <c r="S16" i="44"/>
  <c r="S38" i="44"/>
  <c r="T45" i="44"/>
  <c r="T49" i="44"/>
  <c r="S10" i="44"/>
  <c r="S20" i="44"/>
  <c r="S31" i="44"/>
  <c r="S17" i="44"/>
  <c r="S28" i="44"/>
  <c r="S39" i="44"/>
  <c r="T42" i="44"/>
  <c r="S58" i="44"/>
  <c r="T46" i="44"/>
  <c r="S25" i="44"/>
  <c r="S36" i="44"/>
  <c r="T14" i="44"/>
  <c r="S11" i="44"/>
  <c r="S22" i="44"/>
  <c r="S32" i="44"/>
  <c r="T47" i="44"/>
  <c r="S51" i="44"/>
  <c r="S59" i="44"/>
  <c r="S50" i="44"/>
  <c r="L18" i="30"/>
  <c r="T60" i="44" l="1"/>
  <c r="P61" i="44" s="1"/>
  <c r="S60" i="44"/>
  <c r="N61" i="44" s="1"/>
  <c r="M12" i="30"/>
  <c r="S23" i="32" l="1"/>
  <c r="N23" i="32"/>
  <c r="S14" i="32"/>
  <c r="L28" i="30" l="1"/>
  <c r="M28" i="30"/>
  <c r="O28" i="30" s="1"/>
  <c r="Q28" i="30" s="1"/>
  <c r="P28" i="30"/>
  <c r="L27" i="30"/>
  <c r="M27" i="30"/>
  <c r="O27" i="30" s="1"/>
  <c r="Q27" i="30" s="1"/>
  <c r="P27" i="30"/>
  <c r="P99" i="30"/>
  <c r="M99" i="30"/>
  <c r="O99" i="30" s="1"/>
  <c r="Q99" i="30" s="1"/>
  <c r="M98" i="30"/>
  <c r="L99" i="30"/>
  <c r="N103" i="30"/>
  <c r="I56" i="24"/>
  <c r="I54" i="24"/>
  <c r="I51" i="24"/>
  <c r="I50" i="24"/>
  <c r="I49" i="24"/>
  <c r="I47" i="24"/>
  <c r="I46" i="24"/>
  <c r="I42" i="24"/>
  <c r="I41" i="24"/>
  <c r="I40" i="24"/>
  <c r="I39" i="24"/>
  <c r="I38" i="24"/>
  <c r="I37" i="24"/>
  <c r="I35" i="24"/>
  <c r="I34" i="24"/>
  <c r="I33" i="24"/>
  <c r="I32" i="24"/>
  <c r="I31" i="24"/>
  <c r="I30" i="24"/>
  <c r="I28" i="24"/>
  <c r="I27" i="24"/>
  <c r="I26" i="24"/>
  <c r="I24" i="24"/>
  <c r="I23" i="24"/>
  <c r="I22" i="24"/>
  <c r="I21" i="24"/>
  <c r="I20" i="24"/>
  <c r="I18" i="24"/>
  <c r="I17" i="24"/>
  <c r="I16" i="24"/>
  <c r="I15" i="24"/>
  <c r="I14" i="24"/>
  <c r="I13" i="24"/>
  <c r="R44" i="32" l="1"/>
  <c r="N44" i="32"/>
  <c r="L47" i="30"/>
  <c r="P47" i="30"/>
  <c r="P19" i="30"/>
  <c r="L19" i="30"/>
  <c r="L98" i="30" l="1"/>
  <c r="L95" i="30"/>
  <c r="L68" i="30" l="1"/>
  <c r="P68" i="30"/>
  <c r="P98" i="30"/>
  <c r="P95" i="30"/>
  <c r="O98" i="30"/>
  <c r="Q98" i="30" s="1"/>
  <c r="P94" i="30" l="1"/>
  <c r="P93" i="30"/>
  <c r="P91" i="30"/>
  <c r="P90" i="30"/>
  <c r="P87" i="30"/>
  <c r="P86" i="30"/>
  <c r="P85" i="30"/>
  <c r="P84" i="30"/>
  <c r="P83" i="30"/>
  <c r="P82" i="30"/>
  <c r="P80" i="30"/>
  <c r="P79" i="30"/>
  <c r="P78" i="30"/>
  <c r="P77" i="30"/>
  <c r="P76" i="30"/>
  <c r="P75" i="30"/>
  <c r="P73" i="30"/>
  <c r="P72" i="30"/>
  <c r="P71" i="30"/>
  <c r="P69" i="30"/>
  <c r="P67" i="30"/>
  <c r="P66" i="30"/>
  <c r="P65" i="30"/>
  <c r="P63" i="30"/>
  <c r="P62" i="30"/>
  <c r="P61" i="30"/>
  <c r="P60" i="30"/>
  <c r="P59" i="30"/>
  <c r="P58" i="30"/>
  <c r="P56" i="30"/>
  <c r="P55" i="30"/>
  <c r="P54" i="30"/>
  <c r="P53" i="30"/>
  <c r="P52" i="30"/>
  <c r="P51" i="30"/>
  <c r="P50" i="30"/>
  <c r="P49" i="30"/>
  <c r="P48" i="30"/>
  <c r="P46" i="30"/>
  <c r="P45" i="30"/>
  <c r="P43" i="30"/>
  <c r="P42" i="30"/>
  <c r="P41" i="30"/>
  <c r="P40" i="30"/>
  <c r="P39" i="30"/>
  <c r="P38" i="30"/>
  <c r="P36" i="30"/>
  <c r="P35" i="30"/>
  <c r="P34" i="30"/>
  <c r="P33" i="30"/>
  <c r="P32" i="30"/>
  <c r="P31" i="30"/>
  <c r="P30" i="30"/>
  <c r="P29" i="30"/>
  <c r="P26" i="30"/>
  <c r="P25" i="30"/>
  <c r="P23" i="30"/>
  <c r="P22" i="30"/>
  <c r="P20" i="30"/>
  <c r="P18" i="30"/>
  <c r="P17" i="30"/>
  <c r="P16" i="30"/>
  <c r="P15" i="30"/>
  <c r="P14" i="30"/>
  <c r="P13" i="30"/>
  <c r="P12" i="30"/>
  <c r="P11" i="30"/>
  <c r="P10" i="30"/>
  <c r="P9" i="30"/>
  <c r="P8" i="30"/>
  <c r="P7" i="30"/>
  <c r="M13" i="40"/>
  <c r="M54" i="40"/>
  <c r="O103" i="30" l="1"/>
  <c r="V24" i="40" l="1"/>
  <c r="R40" i="32" l="1"/>
  <c r="N40" i="32"/>
  <c r="L43" i="30"/>
  <c r="M43" i="40"/>
  <c r="S43" i="40" s="1"/>
  <c r="L43" i="40"/>
  <c r="O43" i="40"/>
  <c r="Q43" i="40"/>
  <c r="T43" i="40" l="1"/>
  <c r="P59" i="40"/>
  <c r="N59" i="40"/>
  <c r="B7" i="42" l="1"/>
  <c r="R13" i="32" l="1"/>
  <c r="N13" i="32"/>
  <c r="L11" i="30"/>
  <c r="M36" i="40"/>
  <c r="L36" i="40"/>
  <c r="O36" i="40"/>
  <c r="Q36" i="40"/>
  <c r="M12" i="40"/>
  <c r="L12" i="40"/>
  <c r="O12" i="40"/>
  <c r="Q12" i="40"/>
  <c r="M19" i="40"/>
  <c r="L19" i="40"/>
  <c r="O19" i="40"/>
  <c r="Q19" i="40"/>
  <c r="S19" i="40" l="1"/>
  <c r="T19" i="40"/>
  <c r="S12" i="40"/>
  <c r="T12" i="40"/>
  <c r="S36" i="40"/>
  <c r="T36" i="40"/>
  <c r="I11" i="24"/>
  <c r="I9" i="24"/>
  <c r="V17" i="40" l="1"/>
  <c r="C60" i="40"/>
  <c r="R53" i="32" l="1"/>
  <c r="R52" i="32"/>
  <c r="N53" i="32"/>
  <c r="N52" i="32"/>
  <c r="R29" i="32" l="1"/>
  <c r="R26" i="32"/>
  <c r="N29" i="32"/>
  <c r="N26" i="32"/>
  <c r="L56" i="30"/>
  <c r="L55" i="30"/>
  <c r="Q52" i="40"/>
  <c r="O52" i="40"/>
  <c r="M52" i="40"/>
  <c r="L52" i="40"/>
  <c r="Q54" i="40"/>
  <c r="L54" i="40"/>
  <c r="O54" i="40"/>
  <c r="Q53" i="40"/>
  <c r="O53" i="40"/>
  <c r="M53" i="40"/>
  <c r="L53" i="40"/>
  <c r="Q27" i="40"/>
  <c r="O27" i="40"/>
  <c r="M35" i="40"/>
  <c r="L35" i="40"/>
  <c r="O35" i="40"/>
  <c r="Q35" i="40"/>
  <c r="Q30" i="40"/>
  <c r="O30" i="40"/>
  <c r="L30" i="40"/>
  <c r="L27" i="40"/>
  <c r="M30" i="40"/>
  <c r="M27" i="40"/>
  <c r="S30" i="40" l="1"/>
  <c r="T30" i="40"/>
  <c r="S53" i="40"/>
  <c r="T53" i="40"/>
  <c r="T54" i="40"/>
  <c r="S54" i="40"/>
  <c r="T27" i="40"/>
  <c r="S27" i="40"/>
  <c r="S52" i="40"/>
  <c r="T52" i="40"/>
  <c r="S35" i="40"/>
  <c r="T35" i="40"/>
  <c r="L33" i="30"/>
  <c r="L32" i="30"/>
  <c r="L36" i="30"/>
  <c r="L35" i="30"/>
  <c r="Q25" i="40"/>
  <c r="O25" i="40"/>
  <c r="M25" i="40"/>
  <c r="L25" i="40"/>
  <c r="Q32" i="40"/>
  <c r="O32" i="40"/>
  <c r="M32" i="40"/>
  <c r="L32" i="40"/>
  <c r="Q31" i="40"/>
  <c r="O31" i="40"/>
  <c r="M31" i="40"/>
  <c r="L31" i="40"/>
  <c r="T31" i="40" l="1"/>
  <c r="S31" i="40"/>
  <c r="S25" i="40"/>
  <c r="T25" i="40"/>
  <c r="T32" i="40"/>
  <c r="S32" i="40"/>
  <c r="M34" i="40"/>
  <c r="L34" i="40"/>
  <c r="M33" i="40"/>
  <c r="L33" i="40"/>
  <c r="O33" i="40"/>
  <c r="Q33" i="40"/>
  <c r="O34" i="40"/>
  <c r="Q34" i="40"/>
  <c r="M20" i="40"/>
  <c r="L20" i="40"/>
  <c r="S20" i="40" l="1"/>
  <c r="T20" i="40"/>
  <c r="T33" i="40"/>
  <c r="S33" i="40"/>
  <c r="T34" i="40"/>
  <c r="S34" i="40"/>
  <c r="O20" i="40"/>
  <c r="Q20" i="40"/>
  <c r="L25" i="30"/>
  <c r="L20" i="30" l="1"/>
  <c r="N10" i="32"/>
  <c r="N11" i="32"/>
  <c r="N12" i="32"/>
  <c r="N14" i="32"/>
  <c r="N15" i="32"/>
  <c r="N16" i="32"/>
  <c r="N17" i="32"/>
  <c r="N18" i="32"/>
  <c r="N19" i="32"/>
  <c r="N20" i="32"/>
  <c r="N21" i="32"/>
  <c r="N22" i="32"/>
  <c r="N24" i="32"/>
  <c r="N25" i="32"/>
  <c r="N27" i="32"/>
  <c r="N28" i="32"/>
  <c r="N30" i="32"/>
  <c r="N31" i="32"/>
  <c r="N32" i="32"/>
  <c r="N34" i="32"/>
  <c r="N35" i="32"/>
  <c r="N36" i="32"/>
  <c r="N37" i="32"/>
  <c r="N38" i="32"/>
  <c r="N39" i="32"/>
  <c r="N42" i="32"/>
  <c r="N43" i="32"/>
  <c r="N45" i="32"/>
  <c r="N46" i="32"/>
  <c r="N47" i="32"/>
  <c r="N48" i="32"/>
  <c r="N49" i="32"/>
  <c r="N50" i="32"/>
  <c r="N51" i="32"/>
  <c r="R34" i="32"/>
  <c r="R32" i="32"/>
  <c r="M47" i="30" l="1"/>
  <c r="O47" i="30" s="1"/>
  <c r="Q47" i="30" s="1"/>
  <c r="AA67" i="32"/>
  <c r="R10" i="32"/>
  <c r="R11" i="32"/>
  <c r="R12" i="32"/>
  <c r="R14" i="32"/>
  <c r="R15" i="32"/>
  <c r="R16" i="32"/>
  <c r="R17" i="32"/>
  <c r="R18" i="32"/>
  <c r="R19" i="32"/>
  <c r="R20" i="32"/>
  <c r="R21" i="32"/>
  <c r="R22" i="32"/>
  <c r="R24" i="32"/>
  <c r="R25" i="32"/>
  <c r="R27" i="32"/>
  <c r="R28" i="32"/>
  <c r="R30" i="32"/>
  <c r="R31" i="32"/>
  <c r="R35" i="32"/>
  <c r="R36" i="32"/>
  <c r="R37" i="32"/>
  <c r="R38" i="32"/>
  <c r="R39" i="32"/>
  <c r="R42" i="32"/>
  <c r="R43" i="32"/>
  <c r="R45" i="32"/>
  <c r="R46" i="32"/>
  <c r="R47" i="32"/>
  <c r="R48" i="32"/>
  <c r="R49" i="32"/>
  <c r="R50" i="32"/>
  <c r="R51" i="32"/>
  <c r="N9" i="32"/>
  <c r="R9" i="32" s="1"/>
  <c r="S44" i="32" l="1"/>
  <c r="M68" i="30"/>
  <c r="O68" i="30" s="1"/>
  <c r="Q68" i="30" s="1"/>
  <c r="M19" i="30"/>
  <c r="O19" i="30" s="1"/>
  <c r="Q19" i="30" s="1"/>
  <c r="S40" i="32"/>
  <c r="S53" i="32"/>
  <c r="M43" i="30"/>
  <c r="O43" i="30" s="1"/>
  <c r="Q43" i="30" s="1"/>
  <c r="M56" i="30"/>
  <c r="O56" i="30" s="1"/>
  <c r="Q56" i="30" s="1"/>
  <c r="S13" i="32"/>
  <c r="M11" i="30"/>
  <c r="O11" i="30" s="1"/>
  <c r="Q11" i="30" s="1"/>
  <c r="M18" i="30"/>
  <c r="O18" i="30" s="1"/>
  <c r="Q18" i="30" s="1"/>
  <c r="M55" i="30"/>
  <c r="O55" i="30" s="1"/>
  <c r="Q55" i="30" s="1"/>
  <c r="M34" i="30"/>
  <c r="O34" i="30" s="1"/>
  <c r="Q34" i="30" s="1"/>
  <c r="M84" i="30"/>
  <c r="M31" i="30"/>
  <c r="O31" i="30" s="1"/>
  <c r="Q31" i="30" s="1"/>
  <c r="R55" i="32"/>
  <c r="S52" i="32"/>
  <c r="S26" i="32"/>
  <c r="S29" i="32"/>
  <c r="M33" i="30"/>
  <c r="O33" i="30" s="1"/>
  <c r="Q33" i="30" s="1"/>
  <c r="M32" i="30"/>
  <c r="O32" i="30" s="1"/>
  <c r="Q32" i="30" s="1"/>
  <c r="M36" i="30"/>
  <c r="O36" i="30" s="1"/>
  <c r="Q36" i="30" s="1"/>
  <c r="M35" i="30"/>
  <c r="O35" i="30" s="1"/>
  <c r="Q35" i="30" s="1"/>
  <c r="M20" i="30"/>
  <c r="O20" i="30" s="1"/>
  <c r="Q20" i="30" s="1"/>
  <c r="M25" i="30"/>
  <c r="O25" i="30" s="1"/>
  <c r="Q25" i="30" s="1"/>
  <c r="S34" i="32"/>
  <c r="S32" i="32"/>
  <c r="B7" i="41"/>
  <c r="C63" i="40"/>
  <c r="G2" i="40" l="1"/>
  <c r="M9" i="40"/>
  <c r="M10" i="40"/>
  <c r="M11" i="40"/>
  <c r="M14" i="40"/>
  <c r="M15" i="40"/>
  <c r="M16" i="40"/>
  <c r="M17" i="40"/>
  <c r="M18" i="40"/>
  <c r="M22" i="40"/>
  <c r="T22" i="40" s="1"/>
  <c r="M23" i="40"/>
  <c r="M24" i="40"/>
  <c r="M26" i="40"/>
  <c r="M28" i="40"/>
  <c r="M29" i="40"/>
  <c r="M38" i="40"/>
  <c r="T38" i="40" s="1"/>
  <c r="M39" i="40"/>
  <c r="M40" i="40"/>
  <c r="M41" i="40"/>
  <c r="M42" i="40"/>
  <c r="M44" i="40"/>
  <c r="M45" i="40"/>
  <c r="M46" i="40"/>
  <c r="M47" i="40"/>
  <c r="M48" i="40"/>
  <c r="M49" i="40"/>
  <c r="M50" i="40"/>
  <c r="M51" i="40"/>
  <c r="M56" i="40"/>
  <c r="T56" i="40" s="1"/>
  <c r="M57" i="40"/>
  <c r="T57" i="40" s="1"/>
  <c r="M8" i="40"/>
  <c r="T8" i="40" s="1"/>
  <c r="M7" i="40"/>
  <c r="Q10" i="40"/>
  <c r="Q11" i="40"/>
  <c r="Q13" i="40"/>
  <c r="Q14" i="40"/>
  <c r="Q15" i="40"/>
  <c r="Q16" i="40"/>
  <c r="Q17" i="40"/>
  <c r="Q18" i="40"/>
  <c r="Q22" i="40"/>
  <c r="Q23" i="40"/>
  <c r="Q24" i="40"/>
  <c r="Q26" i="40"/>
  <c r="Q28" i="40"/>
  <c r="Q29" i="40"/>
  <c r="Q38" i="40"/>
  <c r="Q39" i="40"/>
  <c r="Q40" i="40"/>
  <c r="Q41" i="40"/>
  <c r="Q42" i="40"/>
  <c r="Q44" i="40"/>
  <c r="Q45" i="40"/>
  <c r="Q46" i="40"/>
  <c r="Q47" i="40"/>
  <c r="Q48" i="40"/>
  <c r="Q49" i="40"/>
  <c r="Q50" i="40"/>
  <c r="Q51" i="40"/>
  <c r="Q56" i="40"/>
  <c r="Q57" i="40"/>
  <c r="Q8" i="40"/>
  <c r="Q9" i="40"/>
  <c r="O10" i="40"/>
  <c r="O11" i="40"/>
  <c r="O13" i="40"/>
  <c r="O14" i="40"/>
  <c r="O15" i="40"/>
  <c r="O16" i="40"/>
  <c r="O17" i="40"/>
  <c r="O18" i="40"/>
  <c r="O22" i="40"/>
  <c r="O23" i="40"/>
  <c r="O24" i="40"/>
  <c r="O26" i="40"/>
  <c r="O28" i="40"/>
  <c r="O29" i="40"/>
  <c r="O38" i="40"/>
  <c r="O39" i="40"/>
  <c r="O40" i="40"/>
  <c r="O41" i="40"/>
  <c r="O42" i="40"/>
  <c r="O44" i="40"/>
  <c r="O45" i="40"/>
  <c r="O46" i="40"/>
  <c r="O47" i="40"/>
  <c r="O48" i="40"/>
  <c r="O49" i="40"/>
  <c r="O50" i="40"/>
  <c r="O51" i="40"/>
  <c r="O56" i="40"/>
  <c r="O57" i="40"/>
  <c r="O9" i="40"/>
  <c r="O8" i="40"/>
  <c r="Q59" i="40" l="1"/>
  <c r="O59" i="40"/>
  <c r="S49" i="40"/>
  <c r="T49" i="40"/>
  <c r="S45" i="40"/>
  <c r="T45" i="40"/>
  <c r="S40" i="40"/>
  <c r="T40" i="40"/>
  <c r="T28" i="40"/>
  <c r="S28" i="40"/>
  <c r="S15" i="40"/>
  <c r="T15" i="40"/>
  <c r="S10" i="40"/>
  <c r="T10" i="40"/>
  <c r="S48" i="40"/>
  <c r="T48" i="40"/>
  <c r="S44" i="40"/>
  <c r="T44" i="40"/>
  <c r="S39" i="40"/>
  <c r="T39" i="40"/>
  <c r="S26" i="40"/>
  <c r="T26" i="40"/>
  <c r="S18" i="40"/>
  <c r="T18" i="40"/>
  <c r="S14" i="40"/>
  <c r="T14" i="40"/>
  <c r="S9" i="40"/>
  <c r="T9" i="40"/>
  <c r="S51" i="40"/>
  <c r="T51" i="40"/>
  <c r="S47" i="40"/>
  <c r="T47" i="40"/>
  <c r="S42" i="40"/>
  <c r="T42" i="40"/>
  <c r="T24" i="40"/>
  <c r="S24" i="40"/>
  <c r="S17" i="40"/>
  <c r="T17" i="40"/>
  <c r="S13" i="40"/>
  <c r="T13" i="40"/>
  <c r="T50" i="40"/>
  <c r="S50" i="40"/>
  <c r="T46" i="40"/>
  <c r="S46" i="40"/>
  <c r="T41" i="40"/>
  <c r="S41" i="40"/>
  <c r="S29" i="40"/>
  <c r="T29" i="40"/>
  <c r="T23" i="40"/>
  <c r="S23" i="40"/>
  <c r="S16" i="40"/>
  <c r="T16" i="40"/>
  <c r="S11" i="40"/>
  <c r="T11" i="40"/>
  <c r="L63" i="30"/>
  <c r="M63" i="30"/>
  <c r="O63" i="30" s="1"/>
  <c r="Q63" i="30" s="1"/>
  <c r="M58" i="30"/>
  <c r="O58" i="30" s="1"/>
  <c r="Q58" i="30" s="1"/>
  <c r="M62" i="30"/>
  <c r="O62" i="30" s="1"/>
  <c r="Q62" i="30" s="1"/>
  <c r="L62" i="30"/>
  <c r="M61" i="30"/>
  <c r="O61" i="30" s="1"/>
  <c r="Q61" i="30" s="1"/>
  <c r="L61" i="30"/>
  <c r="M60" i="30"/>
  <c r="O60" i="30" s="1"/>
  <c r="Q60" i="30" s="1"/>
  <c r="L60" i="30"/>
  <c r="M59" i="30"/>
  <c r="O59" i="30" s="1"/>
  <c r="Q59" i="30" s="1"/>
  <c r="L59" i="30"/>
  <c r="L58" i="30"/>
  <c r="T59" i="40" l="1"/>
  <c r="L49" i="30"/>
  <c r="M49" i="30"/>
  <c r="O49" i="30" s="1"/>
  <c r="Q49" i="30" s="1"/>
  <c r="S46" i="32"/>
  <c r="L57" i="40" l="1"/>
  <c r="L56" i="40"/>
  <c r="L51" i="40"/>
  <c r="L50" i="40"/>
  <c r="L49" i="40"/>
  <c r="L48" i="40"/>
  <c r="L47" i="40"/>
  <c r="L46" i="40"/>
  <c r="L45" i="40"/>
  <c r="L44" i="40"/>
  <c r="L42" i="40"/>
  <c r="L41" i="40"/>
  <c r="L40" i="40"/>
  <c r="L39" i="40"/>
  <c r="L38" i="40"/>
  <c r="L29" i="40"/>
  <c r="L28" i="40"/>
  <c r="L26" i="40"/>
  <c r="L24" i="40"/>
  <c r="L23" i="40"/>
  <c r="S22" i="40"/>
  <c r="L22" i="40"/>
  <c r="L18" i="40"/>
  <c r="L17" i="40"/>
  <c r="L16" i="40"/>
  <c r="L15" i="40"/>
  <c r="L14" i="40"/>
  <c r="L13" i="40"/>
  <c r="L11" i="40"/>
  <c r="L10" i="40"/>
  <c r="L9" i="40"/>
  <c r="S8" i="40"/>
  <c r="L8" i="40"/>
  <c r="S38" i="40" l="1"/>
  <c r="S56" i="40"/>
  <c r="S57" i="40"/>
  <c r="S59" i="40" l="1"/>
  <c r="N60" i="40" s="1"/>
  <c r="P60" i="40"/>
  <c r="S48" i="32" l="1"/>
  <c r="S31" i="32" l="1"/>
  <c r="S30" i="32"/>
  <c r="S28" i="32"/>
  <c r="S27" i="32"/>
  <c r="M16" i="30"/>
  <c r="O16" i="30" s="1"/>
  <c r="Q16" i="30" s="1"/>
  <c r="L16" i="30"/>
  <c r="W19" i="32"/>
  <c r="V19" i="32"/>
  <c r="M45" i="30"/>
  <c r="O45" i="30" s="1"/>
  <c r="Q45" i="30" s="1"/>
  <c r="M41" i="30"/>
  <c r="O41" i="30" s="1"/>
  <c r="Q41" i="30" s="1"/>
  <c r="L94" i="30"/>
  <c r="L93" i="30"/>
  <c r="L91" i="30"/>
  <c r="L90" i="30"/>
  <c r="L88" i="30"/>
  <c r="L87" i="30"/>
  <c r="L86" i="30"/>
  <c r="L85" i="30"/>
  <c r="L83" i="30"/>
  <c r="L82" i="30"/>
  <c r="L80" i="30"/>
  <c r="L79" i="30"/>
  <c r="L78" i="30"/>
  <c r="L77" i="30"/>
  <c r="L76" i="30"/>
  <c r="L75" i="30"/>
  <c r="L73" i="30"/>
  <c r="L72" i="30"/>
  <c r="L71" i="30"/>
  <c r="L69" i="30"/>
  <c r="L67" i="30"/>
  <c r="L66" i="30"/>
  <c r="L65" i="30"/>
  <c r="M88" i="30"/>
  <c r="O88" i="30" s="1"/>
  <c r="Q88" i="30" s="1"/>
  <c r="M87" i="30"/>
  <c r="O87" i="30" s="1"/>
  <c r="Q87" i="30" s="1"/>
  <c r="M79" i="30"/>
  <c r="O79" i="30" s="1"/>
  <c r="Q79" i="30" s="1"/>
  <c r="M76" i="30"/>
  <c r="O76" i="30" s="1"/>
  <c r="Q76" i="30" s="1"/>
  <c r="L45" i="30"/>
  <c r="L41" i="30"/>
  <c r="S42" i="32"/>
  <c r="S38" i="32"/>
  <c r="S37" i="32"/>
  <c r="S36" i="32"/>
  <c r="M7" i="30"/>
  <c r="O7" i="30" s="1"/>
  <c r="Q7" i="30" s="1"/>
  <c r="M23" i="30"/>
  <c r="O23" i="30" s="1"/>
  <c r="Q23" i="30" s="1"/>
  <c r="M8" i="30"/>
  <c r="O8" i="30" s="1"/>
  <c r="Q8" i="30" s="1"/>
  <c r="M9" i="30"/>
  <c r="O9" i="30" s="1"/>
  <c r="Q9" i="30" s="1"/>
  <c r="M10" i="30"/>
  <c r="O10" i="30" s="1"/>
  <c r="Q10" i="30" s="1"/>
  <c r="O12" i="30"/>
  <c r="Q12" i="30" s="1"/>
  <c r="M13" i="30"/>
  <c r="O13" i="30" s="1"/>
  <c r="Q13" i="30" s="1"/>
  <c r="M14" i="30"/>
  <c r="O14" i="30" s="1"/>
  <c r="Q14" i="30" s="1"/>
  <c r="M15" i="30"/>
  <c r="O15" i="30" s="1"/>
  <c r="Q15" i="30" s="1"/>
  <c r="M17" i="30"/>
  <c r="O17" i="30" s="1"/>
  <c r="Q17" i="30" s="1"/>
  <c r="M22" i="30"/>
  <c r="O22" i="30" s="1"/>
  <c r="Q22" i="30" s="1"/>
  <c r="M26" i="30"/>
  <c r="O26" i="30" s="1"/>
  <c r="Q26" i="30" s="1"/>
  <c r="M29" i="30"/>
  <c r="O29" i="30" s="1"/>
  <c r="Q29" i="30" s="1"/>
  <c r="M30" i="30"/>
  <c r="O30" i="30" s="1"/>
  <c r="Q30" i="30" s="1"/>
  <c r="M38" i="30"/>
  <c r="O38" i="30" s="1"/>
  <c r="Q38" i="30" s="1"/>
  <c r="M39" i="30"/>
  <c r="O39" i="30" s="1"/>
  <c r="Q39" i="30" s="1"/>
  <c r="M40" i="30"/>
  <c r="O40" i="30" s="1"/>
  <c r="Q40" i="30" s="1"/>
  <c r="M42" i="30"/>
  <c r="O42" i="30" s="1"/>
  <c r="Q42" i="30" s="1"/>
  <c r="M46" i="30"/>
  <c r="O46" i="30" s="1"/>
  <c r="Q46" i="30" s="1"/>
  <c r="M48" i="30"/>
  <c r="O48" i="30" s="1"/>
  <c r="Q48" i="30" s="1"/>
  <c r="M50" i="30"/>
  <c r="O50" i="30" s="1"/>
  <c r="Q50" i="30" s="1"/>
  <c r="M51" i="30"/>
  <c r="O51" i="30" s="1"/>
  <c r="Q51" i="30" s="1"/>
  <c r="M52" i="30"/>
  <c r="O52" i="30" s="1"/>
  <c r="Q52" i="30" s="1"/>
  <c r="M53" i="30"/>
  <c r="O53" i="30" s="1"/>
  <c r="Q53" i="30" s="1"/>
  <c r="M54" i="30"/>
  <c r="O54" i="30" s="1"/>
  <c r="Q54" i="30" s="1"/>
  <c r="M65" i="30"/>
  <c r="O65" i="30" s="1"/>
  <c r="Q65" i="30" s="1"/>
  <c r="M66" i="30"/>
  <c r="O66" i="30" s="1"/>
  <c r="Q66" i="30" s="1"/>
  <c r="M67" i="30"/>
  <c r="O67" i="30" s="1"/>
  <c r="Q67" i="30" s="1"/>
  <c r="M69" i="30"/>
  <c r="O69" i="30" s="1"/>
  <c r="Q69" i="30" s="1"/>
  <c r="M71" i="30"/>
  <c r="O71" i="30" s="1"/>
  <c r="Q71" i="30" s="1"/>
  <c r="M72" i="30"/>
  <c r="O72" i="30" s="1"/>
  <c r="Q72" i="30" s="1"/>
  <c r="M73" i="30"/>
  <c r="O73" i="30" s="1"/>
  <c r="Q73" i="30" s="1"/>
  <c r="M75" i="30"/>
  <c r="O75" i="30" s="1"/>
  <c r="Q75" i="30" s="1"/>
  <c r="M77" i="30"/>
  <c r="O77" i="30" s="1"/>
  <c r="Q77" i="30" s="1"/>
  <c r="M78" i="30"/>
  <c r="O78" i="30" s="1"/>
  <c r="Q78" i="30" s="1"/>
  <c r="M80" i="30"/>
  <c r="O80" i="30" s="1"/>
  <c r="Q80" i="30" s="1"/>
  <c r="M82" i="30"/>
  <c r="O82" i="30" s="1"/>
  <c r="Q82" i="30" s="1"/>
  <c r="M83" i="30"/>
  <c r="O83" i="30" s="1"/>
  <c r="Q83" i="30" s="1"/>
  <c r="O84" i="30"/>
  <c r="Q84" i="30" s="1"/>
  <c r="M85" i="30"/>
  <c r="O85" i="30" s="1"/>
  <c r="Q85" i="30" s="1"/>
  <c r="M86" i="30"/>
  <c r="O86" i="30" s="1"/>
  <c r="Q86" i="30" s="1"/>
  <c r="M90" i="30"/>
  <c r="O90" i="30" s="1"/>
  <c r="Q90" i="30" s="1"/>
  <c r="M91" i="30"/>
  <c r="O91" i="30" s="1"/>
  <c r="Q91" i="30" s="1"/>
  <c r="M93" i="30"/>
  <c r="O93" i="30" s="1"/>
  <c r="Q93" i="30" s="1"/>
  <c r="M94" i="30"/>
  <c r="O94" i="30" s="1"/>
  <c r="Q94" i="30" s="1"/>
  <c r="M95" i="30"/>
  <c r="O95" i="30" s="1"/>
  <c r="Q95" i="30" s="1"/>
  <c r="L84" i="30"/>
  <c r="L54" i="30"/>
  <c r="L53" i="30"/>
  <c r="L52" i="30"/>
  <c r="L51" i="30"/>
  <c r="L50" i="30"/>
  <c r="L48" i="30"/>
  <c r="L46" i="30"/>
  <c r="L42" i="30"/>
  <c r="L40" i="30"/>
  <c r="L39" i="30"/>
  <c r="L38" i="30"/>
  <c r="L30" i="30"/>
  <c r="L29" i="30"/>
  <c r="L26" i="30"/>
  <c r="L23" i="30"/>
  <c r="L22" i="30"/>
  <c r="L17" i="30"/>
  <c r="L15" i="30"/>
  <c r="L14" i="30"/>
  <c r="L13" i="30"/>
  <c r="L12" i="30"/>
  <c r="L10" i="30"/>
  <c r="L9" i="30"/>
  <c r="L8" i="30"/>
  <c r="L7" i="30"/>
  <c r="S10" i="32"/>
  <c r="S25" i="32"/>
  <c r="S21" i="32"/>
  <c r="V21" i="32"/>
  <c r="W21" i="32"/>
  <c r="S11" i="32"/>
  <c r="S12" i="32"/>
  <c r="S15" i="32"/>
  <c r="S16" i="32"/>
  <c r="S17" i="32"/>
  <c r="S18" i="32"/>
  <c r="S20" i="32"/>
  <c r="S22" i="32"/>
  <c r="S24" i="32"/>
  <c r="S35" i="32"/>
  <c r="S39" i="32"/>
  <c r="S43" i="32"/>
  <c r="S45" i="32"/>
  <c r="S47" i="32"/>
  <c r="S49" i="32"/>
  <c r="S50" i="32"/>
  <c r="S51" i="32"/>
  <c r="S9" i="32"/>
  <c r="V9" i="32"/>
  <c r="W9" i="32"/>
  <c r="V11" i="32"/>
  <c r="W11" i="32"/>
  <c r="V12" i="32"/>
  <c r="W12" i="32"/>
  <c r="V14" i="32"/>
  <c r="W14" i="32"/>
  <c r="V15" i="32"/>
  <c r="W15" i="32"/>
  <c r="V16" i="32"/>
  <c r="W16" i="32"/>
  <c r="V17" i="32"/>
  <c r="W17" i="32"/>
  <c r="V18" i="32"/>
  <c r="W18" i="32"/>
  <c r="V20" i="32"/>
  <c r="W20" i="32"/>
  <c r="V43" i="32"/>
  <c r="W43" i="32"/>
  <c r="V45" i="32"/>
  <c r="W45" i="32"/>
  <c r="V47" i="32"/>
  <c r="W47" i="32"/>
  <c r="V48" i="32"/>
  <c r="W48" i="32"/>
  <c r="V49" i="32"/>
  <c r="W49" i="32"/>
  <c r="V50" i="32"/>
  <c r="W50" i="32"/>
  <c r="V51" i="32"/>
  <c r="W51" i="32"/>
  <c r="L10" i="9"/>
  <c r="M10" i="9"/>
  <c r="O10" i="9"/>
  <c r="Q10" i="9"/>
  <c r="Q11" i="9"/>
  <c r="Q12" i="9"/>
  <c r="Q13" i="9"/>
  <c r="Q14" i="9"/>
  <c r="Q15" i="9"/>
  <c r="Q16" i="9"/>
  <c r="Q17" i="9"/>
  <c r="Q18" i="9"/>
  <c r="Q19" i="9"/>
  <c r="Q22" i="9"/>
  <c r="Q23" i="9"/>
  <c r="Q24" i="9"/>
  <c r="Q25" i="9"/>
  <c r="Q26" i="9"/>
  <c r="Q27" i="9"/>
  <c r="Q28" i="9"/>
  <c r="Q29" i="9"/>
  <c r="Q30" i="9"/>
  <c r="Q31" i="9"/>
  <c r="Q32" i="9"/>
  <c r="Q34" i="9"/>
  <c r="L11" i="9"/>
  <c r="M11" i="9"/>
  <c r="O11" i="9"/>
  <c r="L12" i="9"/>
  <c r="M12" i="9"/>
  <c r="O12" i="9"/>
  <c r="L13" i="9"/>
  <c r="M13" i="9"/>
  <c r="O13" i="9"/>
  <c r="L14" i="9"/>
  <c r="M14" i="9"/>
  <c r="O14" i="9"/>
  <c r="L15" i="9"/>
  <c r="M15" i="9"/>
  <c r="O15" i="9"/>
  <c r="L16" i="9"/>
  <c r="M16" i="9"/>
  <c r="O16" i="9"/>
  <c r="L17" i="9"/>
  <c r="M17" i="9"/>
  <c r="O17" i="9"/>
  <c r="L18" i="9"/>
  <c r="M18" i="9"/>
  <c r="O18" i="9"/>
  <c r="L19" i="9"/>
  <c r="M19" i="9"/>
  <c r="O19" i="9"/>
  <c r="L22" i="9"/>
  <c r="M22" i="9"/>
  <c r="O22" i="9"/>
  <c r="L23" i="9"/>
  <c r="M23" i="9"/>
  <c r="O23" i="9"/>
  <c r="L24" i="9"/>
  <c r="M24" i="9"/>
  <c r="O24" i="9"/>
  <c r="L25" i="9"/>
  <c r="M25" i="9"/>
  <c r="O25" i="9"/>
  <c r="L26" i="9"/>
  <c r="M26" i="9"/>
  <c r="O26" i="9"/>
  <c r="L27" i="9"/>
  <c r="M27" i="9"/>
  <c r="O27" i="9"/>
  <c r="L28" i="9"/>
  <c r="M28" i="9"/>
  <c r="O28" i="9"/>
  <c r="L29" i="9"/>
  <c r="M29" i="9"/>
  <c r="O29" i="9"/>
  <c r="L30" i="9"/>
  <c r="M30" i="9"/>
  <c r="O30" i="9"/>
  <c r="L31" i="9"/>
  <c r="M31" i="9"/>
  <c r="O31" i="9"/>
  <c r="L32" i="9"/>
  <c r="M32" i="9"/>
  <c r="O32" i="9"/>
  <c r="L34" i="9"/>
  <c r="M34" i="9"/>
  <c r="O34" i="9"/>
  <c r="N36" i="9"/>
  <c r="P36" i="9"/>
  <c r="Q45" i="6"/>
  <c r="O45" i="6"/>
  <c r="M45" i="6"/>
  <c r="L45" i="6"/>
  <c r="O25" i="6"/>
  <c r="Q25" i="6"/>
  <c r="Q39" i="6"/>
  <c r="O39" i="6"/>
  <c r="M39" i="6"/>
  <c r="L39" i="6"/>
  <c r="L25" i="6"/>
  <c r="M25" i="6"/>
  <c r="N54" i="6"/>
  <c r="N36" i="6"/>
  <c r="O40" i="6"/>
  <c r="O41" i="6"/>
  <c r="O42" i="6"/>
  <c r="O43" i="6"/>
  <c r="O44" i="6"/>
  <c r="O46" i="6"/>
  <c r="O47" i="6"/>
  <c r="O48" i="6"/>
  <c r="O49" i="6"/>
  <c r="O50" i="6"/>
  <c r="O51" i="6"/>
  <c r="O52" i="6"/>
  <c r="O10" i="6"/>
  <c r="O11" i="6"/>
  <c r="O12" i="6"/>
  <c r="O13" i="6"/>
  <c r="O14" i="6"/>
  <c r="O15" i="6"/>
  <c r="O16" i="6"/>
  <c r="O17" i="6"/>
  <c r="O18" i="6"/>
  <c r="O19" i="6"/>
  <c r="O22" i="6"/>
  <c r="O23" i="6"/>
  <c r="O24" i="6"/>
  <c r="O26" i="6"/>
  <c r="O27" i="6"/>
  <c r="O28" i="6"/>
  <c r="O29" i="6"/>
  <c r="O30" i="6"/>
  <c r="O31" i="6"/>
  <c r="O32" i="6"/>
  <c r="O34" i="6"/>
  <c r="P54" i="6"/>
  <c r="P36" i="6"/>
  <c r="Q40" i="6"/>
  <c r="Q41" i="6"/>
  <c r="Q42" i="6"/>
  <c r="Q43" i="6"/>
  <c r="Q44" i="6"/>
  <c r="Q46" i="6"/>
  <c r="Q47" i="6"/>
  <c r="Q48" i="6"/>
  <c r="Q49" i="6"/>
  <c r="Q50" i="6"/>
  <c r="Q51" i="6"/>
  <c r="Q52" i="6"/>
  <c r="Q10" i="6"/>
  <c r="Q11" i="6"/>
  <c r="Q12" i="6"/>
  <c r="Q13" i="6"/>
  <c r="Q14" i="6"/>
  <c r="Q15" i="6"/>
  <c r="Q16" i="6"/>
  <c r="Q17" i="6"/>
  <c r="Q18" i="6"/>
  <c r="Q19" i="6"/>
  <c r="Q22" i="6"/>
  <c r="Q23" i="6"/>
  <c r="Q24" i="6"/>
  <c r="Q26" i="6"/>
  <c r="Q27" i="6"/>
  <c r="Q28" i="6"/>
  <c r="Q29" i="6"/>
  <c r="Q30" i="6"/>
  <c r="Q31" i="6"/>
  <c r="Q32" i="6"/>
  <c r="Q34" i="6"/>
  <c r="M16" i="6"/>
  <c r="L16" i="6"/>
  <c r="L52" i="6"/>
  <c r="M52" i="6"/>
  <c r="M13" i="6"/>
  <c r="L13" i="6"/>
  <c r="M23" i="6"/>
  <c r="L23" i="6"/>
  <c r="M47" i="6"/>
  <c r="L47" i="6"/>
  <c r="M46" i="6"/>
  <c r="L46" i="6"/>
  <c r="M34" i="6"/>
  <c r="L34" i="6"/>
  <c r="M41" i="6"/>
  <c r="M42" i="6"/>
  <c r="M43" i="6"/>
  <c r="M44" i="6"/>
  <c r="M48" i="6"/>
  <c r="M49" i="6"/>
  <c r="M50" i="6"/>
  <c r="M51" i="6"/>
  <c r="M40" i="6"/>
  <c r="L41" i="6"/>
  <c r="L42" i="6"/>
  <c r="L43" i="6"/>
  <c r="L44" i="6"/>
  <c r="L48" i="6"/>
  <c r="L49" i="6"/>
  <c r="L50" i="6"/>
  <c r="L51" i="6"/>
  <c r="L40" i="6"/>
  <c r="M24" i="6"/>
  <c r="M26" i="6"/>
  <c r="M27" i="6"/>
  <c r="M28" i="6"/>
  <c r="M29" i="6"/>
  <c r="M30" i="6"/>
  <c r="M31" i="6"/>
  <c r="M32" i="6"/>
  <c r="M22" i="6"/>
  <c r="L24" i="6"/>
  <c r="L26" i="6"/>
  <c r="L27" i="6"/>
  <c r="L28" i="6"/>
  <c r="L29" i="6"/>
  <c r="L30" i="6"/>
  <c r="L31" i="6"/>
  <c r="L32" i="6"/>
  <c r="L22" i="6"/>
  <c r="M11" i="6"/>
  <c r="M12" i="6"/>
  <c r="M14" i="6"/>
  <c r="M15" i="6"/>
  <c r="M17" i="6"/>
  <c r="M18" i="6"/>
  <c r="M19" i="6"/>
  <c r="M10" i="6"/>
  <c r="L11" i="6"/>
  <c r="L12" i="6"/>
  <c r="L14" i="6"/>
  <c r="L15" i="6"/>
  <c r="L17" i="6"/>
  <c r="L18" i="6"/>
  <c r="L19" i="6"/>
  <c r="L10" i="6"/>
  <c r="Q36" i="6" l="1"/>
  <c r="N56" i="6"/>
  <c r="O54" i="6"/>
  <c r="O36" i="6"/>
  <c r="P56" i="6"/>
  <c r="Q54" i="6"/>
  <c r="O36" i="9"/>
  <c r="Q36" i="9"/>
  <c r="Q103" i="30"/>
  <c r="Q56" i="6" l="1"/>
  <c r="O56" i="6"/>
</calcChain>
</file>

<file path=xl/sharedStrings.xml><?xml version="1.0" encoding="utf-8"?>
<sst xmlns="http://schemas.openxmlformats.org/spreadsheetml/2006/main" count="2759" uniqueCount="989">
  <si>
    <t xml:space="preserve">    RED GOLD           ITEM NUMBER</t>
  </si>
  <si>
    <t>the opportunity to receive automatic refund payments of their earned commodity discounts on</t>
  </si>
  <si>
    <r>
      <t xml:space="preserve">Distributor agrees to provide the data either electronically to </t>
    </r>
    <r>
      <rPr>
        <u/>
        <sz val="11"/>
        <rFont val="Arial"/>
        <family val="2"/>
      </rPr>
      <t>www.k12foodservice.com</t>
    </r>
    <r>
      <rPr>
        <sz val="11"/>
        <rFont val="Arial"/>
        <family val="2"/>
      </rPr>
      <t xml:space="preserve"> or directly</t>
    </r>
  </si>
  <si>
    <t xml:space="preserve">to Red Gold via computer tracking reports and/or spreadsheets that can be sent electronically. </t>
  </si>
  <si>
    <t>Electronic data transfer to k12foodservice.com</t>
  </si>
  <si>
    <t>By:</t>
  </si>
  <si>
    <t>This automatic refund system places the “refund application” burden on the Distributor by</t>
  </si>
  <si>
    <t>their agreeing to automatically send the purchase data directly to the manufacturer for</t>
  </si>
  <si>
    <t xml:space="preserve">all schools pre-enrolled in the program without the school requesting them to do so </t>
  </si>
  <si>
    <t>Elwood, IN  46036</t>
  </si>
  <si>
    <t>WETYA3GPST</t>
  </si>
  <si>
    <r>
      <t xml:space="preserve">Redpack </t>
    </r>
    <r>
      <rPr>
        <sz val="11"/>
        <rFont val="Arial"/>
        <family val="2"/>
      </rPr>
      <t>Multi Purpose Spaghetti Sauce 6 / #10 Cans</t>
    </r>
  </si>
  <si>
    <r>
      <t xml:space="preserve">Redpack </t>
    </r>
    <r>
      <rPr>
        <sz val="11"/>
        <rFont val="Arial"/>
        <family val="2"/>
      </rPr>
      <t>Nutritionally Enhanced Fully Prepared Pizza Sauce 6 / #10 Cans</t>
    </r>
  </si>
  <si>
    <r>
      <t>Red Gold</t>
    </r>
    <r>
      <rPr>
        <sz val="12"/>
        <rFont val="Arial"/>
        <family val="2"/>
      </rPr>
      <t xml:space="preserve"> Nutritionally Enhanced Salsa 6 / #10 Cans</t>
    </r>
  </si>
  <si>
    <t>Information supplied to manufacturer/manufacturer’s agent will be treated as proprietary and</t>
  </si>
  <si>
    <t>confidential.  It will only be used for the purposes described.</t>
  </si>
  <si>
    <t>Electronic Refund / Rebate Agreement</t>
  </si>
  <si>
    <t>P.O. Box 83</t>
  </si>
  <si>
    <t>Elwood, IN 46036</t>
  </si>
  <si>
    <t>Red Gold, LLC.</t>
  </si>
  <si>
    <t xml:space="preserve">substitutable commodities via an automated commodity refund system with a commercial distributor </t>
  </si>
  <si>
    <t>and their eligible Recipient Agencies, the following document outlines the elements agreed to by the named</t>
  </si>
  <si>
    <t>)</t>
  </si>
  <si>
    <t xml:space="preserve">Recipient Agency customers of Distributor ( </t>
  </si>
  <si>
    <t xml:space="preserve">Mark the preferred method below: </t>
  </si>
  <si>
    <t>Data submitted MUST include the information listed below.  Failure to provide full information</t>
  </si>
  <si>
    <t>will result in non-payment of purchases to the school district customers until all data has been</t>
  </si>
  <si>
    <t>received and can be verified.   Data Guidelines:</t>
  </si>
  <si>
    <r>
      <t>w</t>
    </r>
    <r>
      <rPr>
        <sz val="10"/>
        <rFont val="Arial"/>
        <family val="2"/>
      </rPr>
      <t xml:space="preserve"> Clearly identifiable Red Gold product  </t>
    </r>
  </si>
  <si>
    <t xml:space="preserve">    names/descriptions and numbers</t>
  </si>
  <si>
    <r>
      <t>w</t>
    </r>
    <r>
      <rPr>
        <sz val="10"/>
        <rFont val="Arial"/>
        <family val="2"/>
      </rPr>
      <t xml:space="preserve"> Quantity of actual cases shipped</t>
    </r>
  </si>
  <si>
    <r>
      <t>w</t>
    </r>
    <r>
      <rPr>
        <sz val="10"/>
        <rFont val="Arial"/>
        <family val="2"/>
      </rPr>
      <t xml:space="preserve"> Any other information deemed pertinent</t>
    </r>
  </si>
  <si>
    <t>AUTOMATIC REFUND SYSTEM PAYMENTS</t>
  </si>
  <si>
    <t xml:space="preserve"> “EBATE” AGREEMENT FOR</t>
  </si>
  <si>
    <t xml:space="preserve">after each purchase. </t>
  </si>
  <si>
    <t>Recipient Agency customers of distributor within 30 days of receipt of information.</t>
  </si>
  <si>
    <t>Distributor’s Representative's Signature</t>
  </si>
  <si>
    <t>Representative's Title</t>
  </si>
  <si>
    <t>Representative's Phone Number</t>
  </si>
  <si>
    <t>page) or no later than 30 days following the month the sales occurred.</t>
  </si>
  <si>
    <t xml:space="preserve">Distributor agrees to provide this data on a timely basis to Red Gold (see contact info on last </t>
  </si>
  <si>
    <t xml:space="preserve">Contact for Requesting Commodity Refund Checks:     </t>
  </si>
  <si>
    <t>Meet Meals Pattern Requirement of</t>
  </si>
  <si>
    <t>Total Finished Cases Needed</t>
  </si>
  <si>
    <t>Estimated No. of Servings</t>
  </si>
  <si>
    <t>\</t>
  </si>
  <si>
    <t>Servings Per Case</t>
  </si>
  <si>
    <t>CN Serving Size (oz.)</t>
  </si>
  <si>
    <t>Case Net Weight</t>
  </si>
  <si>
    <t>Commodity Code</t>
  </si>
  <si>
    <t>Product Description</t>
  </si>
  <si>
    <t>Red Gold Item Number</t>
  </si>
  <si>
    <t>UPC Code</t>
  </si>
  <si>
    <t>A</t>
  </si>
  <si>
    <t>B</t>
  </si>
  <si>
    <t>C</t>
  </si>
  <si>
    <t>D</t>
  </si>
  <si>
    <t>=</t>
  </si>
  <si>
    <t>x</t>
  </si>
  <si>
    <t>Amount of Commodity DF per case (in pounds)</t>
  </si>
  <si>
    <t>E</t>
  </si>
  <si>
    <t>TOTAL Commodity Tomato Paste Pounds Needed</t>
  </si>
  <si>
    <t>HIDE COLUMNS</t>
  </si>
  <si>
    <t>Customer's Name:</t>
  </si>
  <si>
    <t>Address:</t>
  </si>
  <si>
    <t>City / State / Zip:</t>
  </si>
  <si>
    <t>Authorized Signature:</t>
  </si>
  <si>
    <t>Contact:</t>
  </si>
  <si>
    <t>South Carolina Commodity Processing Calculator</t>
  </si>
  <si>
    <t>No. of Commodity Pounds need to order</t>
  </si>
  <si>
    <r>
      <t>Red Gold</t>
    </r>
    <r>
      <rPr>
        <sz val="11"/>
        <rFont val="Arial"/>
        <family val="2"/>
      </rPr>
      <t xml:space="preserve"> 33% Fancy Ketchup 6 / # 10 Cans </t>
    </r>
  </si>
  <si>
    <r>
      <t>Red Gold</t>
    </r>
    <r>
      <rPr>
        <sz val="11"/>
        <rFont val="Arial"/>
        <family val="2"/>
      </rPr>
      <t xml:space="preserve"> 33% Fancy Ketchup 9 / 64 oz. Plastic Squeeze Bottle </t>
    </r>
  </si>
  <si>
    <t>REDYL99</t>
  </si>
  <si>
    <t>REDYL3G</t>
  </si>
  <si>
    <t>REDYL9G</t>
  </si>
  <si>
    <t>REDYA3GTH</t>
  </si>
  <si>
    <r>
      <t xml:space="preserve">House Recipe / SYSCO 33% </t>
    </r>
    <r>
      <rPr>
        <sz val="12"/>
        <rFont val="Arial"/>
        <family val="2"/>
      </rPr>
      <t>Fancy Ketchup 6 / 114 oz. Pouches (6 / 7 lb. 2 oz)</t>
    </r>
  </si>
  <si>
    <r>
      <t>Red Gold</t>
    </r>
    <r>
      <rPr>
        <sz val="11"/>
        <rFont val="Arial"/>
        <family val="2"/>
      </rPr>
      <t xml:space="preserve"> 100% Natural Ketchup made with Sugar Low Sodium - 6/ # 10 Cans </t>
    </r>
  </si>
  <si>
    <r>
      <t>Red Gold</t>
    </r>
    <r>
      <rPr>
        <sz val="11"/>
        <rFont val="Arial"/>
        <family val="2"/>
      </rPr>
      <t xml:space="preserve"> 100% Natural Ketchup made with Sugar Low Sodium 1,000 / 9 gm Foil Packets </t>
    </r>
  </si>
  <si>
    <t>SERVINGS PER CASE</t>
  </si>
  <si>
    <r>
      <t xml:space="preserve">Redpack </t>
    </r>
    <r>
      <rPr>
        <sz val="11"/>
        <rFont val="Arial"/>
        <family val="2"/>
      </rPr>
      <t>Nutritionally Enhanced Spaghetti Sauce 6/#10 Cans</t>
    </r>
  </si>
  <si>
    <r>
      <t xml:space="preserve">Redpack </t>
    </r>
    <r>
      <rPr>
        <sz val="11"/>
        <rFont val="Arial"/>
        <family val="2"/>
      </rPr>
      <t>Nutritionally Enhanced Marinara  Sauce 6/#10 Cans</t>
    </r>
  </si>
  <si>
    <r>
      <t>Red Gold</t>
    </r>
    <r>
      <rPr>
        <sz val="11"/>
        <rFont val="Arial"/>
        <family val="2"/>
      </rPr>
      <t xml:space="preserve"> Nutritionally Enhanced Salsa  6 / #10 Cans</t>
    </r>
  </si>
  <si>
    <r>
      <t>Redpack</t>
    </r>
    <r>
      <rPr>
        <sz val="11"/>
        <rFont val="Arial"/>
        <family val="2"/>
      </rPr>
      <t xml:space="preserve"> Multi Purpose Marinara Sauce 6 / # 10 Cans</t>
    </r>
  </si>
  <si>
    <r>
      <t>Redpack</t>
    </r>
    <r>
      <rPr>
        <sz val="11"/>
        <rFont val="Arial"/>
        <family val="2"/>
      </rPr>
      <t xml:space="preserve"> Fully Prepared Pizza Sauce 6 / # 10 Cans</t>
    </r>
  </si>
  <si>
    <r>
      <t>Redpack</t>
    </r>
    <r>
      <rPr>
        <sz val="11"/>
        <rFont val="Arial"/>
        <family val="2"/>
      </rPr>
      <t xml:space="preserve"> Extra Heavy Pizza Sauce w/ Basil 6 / # 10 Cans</t>
    </r>
  </si>
  <si>
    <r>
      <t>Redpack</t>
    </r>
    <r>
      <rPr>
        <sz val="11"/>
        <rFont val="Arial"/>
        <family val="2"/>
      </rPr>
      <t xml:space="preserve"> Sloppy Joe Sauce 6 / # 10 Cans</t>
    </r>
  </si>
  <si>
    <r>
      <t>Redpack</t>
    </r>
    <r>
      <rPr>
        <sz val="11"/>
        <rFont val="Arial"/>
        <family val="2"/>
      </rPr>
      <t xml:space="preserve"> Concentrated &amp; Crushed All Purpose Tomatoes 6  # 10 Cans</t>
    </r>
  </si>
  <si>
    <r>
      <t>Redpack</t>
    </r>
    <r>
      <rPr>
        <sz val="11"/>
        <rFont val="Arial"/>
        <family val="2"/>
      </rPr>
      <t xml:space="preserve"> Tomato Paste 6 / # 10 Cans</t>
    </r>
  </si>
  <si>
    <r>
      <t>Redpack</t>
    </r>
    <r>
      <rPr>
        <sz val="11"/>
        <rFont val="Arial"/>
        <family val="2"/>
      </rPr>
      <t xml:space="preserve"> Tomato Sauce 6 / # 10 Cans</t>
    </r>
  </si>
  <si>
    <r>
      <t>Redpack</t>
    </r>
    <r>
      <rPr>
        <sz val="11"/>
        <rFont val="Arial"/>
        <family val="2"/>
      </rPr>
      <t xml:space="preserve"> Tomato Puree (1.06 Specific Gravity) 6 / # 10 Cans</t>
    </r>
  </si>
  <si>
    <r>
      <t>RED GOLD, LLC</t>
    </r>
    <r>
      <rPr>
        <sz val="14"/>
        <rFont val="Arial"/>
        <family val="2"/>
      </rPr>
      <t>.</t>
    </r>
  </si>
  <si>
    <t xml:space="preserve">Page 1 </t>
  </si>
  <si>
    <t xml:space="preserve">1/4 c FV </t>
  </si>
  <si>
    <t>N/A</t>
  </si>
  <si>
    <t xml:space="preserve">CASE SIZE  </t>
  </si>
  <si>
    <t>SERVING    NET WEIGHT</t>
  </si>
  <si>
    <t>UPC CODE</t>
  </si>
  <si>
    <t xml:space="preserve">6 / #10 Cans </t>
  </si>
  <si>
    <t>106 oz.</t>
  </si>
  <si>
    <t>4.3 oz.</t>
  </si>
  <si>
    <t>72940-82200</t>
  </si>
  <si>
    <t>2.2 oz.</t>
  </si>
  <si>
    <t>72940-82100</t>
  </si>
  <si>
    <t>103 oz.</t>
  </si>
  <si>
    <t>1.0 oz.</t>
  </si>
  <si>
    <t>Red Gold</t>
  </si>
  <si>
    <t>72940-11005</t>
  </si>
  <si>
    <t>115 oz.</t>
  </si>
  <si>
    <t>1,151</t>
  </si>
  <si>
    <t>.6 oz.</t>
  </si>
  <si>
    <t>72940-11002</t>
  </si>
  <si>
    <t>28.5 lbs.</t>
  </si>
  <si>
    <t>72940-11560</t>
  </si>
  <si>
    <t>9 grams</t>
  </si>
  <si>
    <t>.3 oz.</t>
  </si>
  <si>
    <t>72940-11581</t>
  </si>
  <si>
    <t xml:space="preserve">6 / #10 cans </t>
  </si>
  <si>
    <t>74865-27267</t>
  </si>
  <si>
    <t>22486-10017</t>
  </si>
  <si>
    <t>58108-04026</t>
  </si>
  <si>
    <t>41560-16333</t>
  </si>
  <si>
    <t>114 oz.</t>
  </si>
  <si>
    <t>EQUAL OR EQUIVALENT    RED GOLD           ITEM NUMBER</t>
  </si>
  <si>
    <t>72940-11561</t>
  </si>
  <si>
    <t>14.25 lbs.</t>
  </si>
  <si>
    <t>72940-11563</t>
  </si>
  <si>
    <t>72940-81907</t>
  </si>
  <si>
    <t>464 oz.</t>
  </si>
  <si>
    <t>74865-57908</t>
  </si>
  <si>
    <t>22486-10018</t>
  </si>
  <si>
    <t>58108-05143</t>
  </si>
  <si>
    <t>72940-11574</t>
  </si>
  <si>
    <t>105 oz.</t>
  </si>
  <si>
    <t>72940-81400</t>
  </si>
  <si>
    <t>1.2 oz.</t>
  </si>
  <si>
    <t>2.3 oz.</t>
  </si>
  <si>
    <t>72940-74150</t>
  </si>
  <si>
    <t>72940-81903</t>
  </si>
  <si>
    <t>111 oz.</t>
  </si>
  <si>
    <t>108 oz.</t>
  </si>
  <si>
    <t>Fully Prepared Pizza Sauce</t>
  </si>
  <si>
    <t>Tomato Paste</t>
  </si>
  <si>
    <t>Sloppy Joe Sauce</t>
  </si>
  <si>
    <t>72940-11038</t>
  </si>
  <si>
    <t>Extra Heavy Pizza Sauce w/ Basil</t>
  </si>
  <si>
    <t xml:space="preserve"> </t>
  </si>
  <si>
    <t>4.4 oz.</t>
  </si>
  <si>
    <t>39.75 lbs.</t>
  </si>
  <si>
    <t>Tomato Sauce</t>
  </si>
  <si>
    <t>72940-81800</t>
  </si>
  <si>
    <t>72940-81701</t>
  </si>
  <si>
    <t>Salsa (Mild)</t>
  </si>
  <si>
    <t>1/ 3 Gal Bag In Box</t>
  </si>
  <si>
    <t>1 / 3 gal. Bag In Box</t>
  </si>
  <si>
    <t>1 / 3 gal. Bag in Box (Wunder-Bar)</t>
  </si>
  <si>
    <t>Multi Purpose Spaghetti Sauce</t>
  </si>
  <si>
    <t>Multi Purpose Marinara Sauce</t>
  </si>
  <si>
    <t>Concentrated &amp; Crushed All Purpose Tomatoes</t>
  </si>
  <si>
    <t>CASE             NET WEIGHT</t>
  </si>
  <si>
    <t>Page 1 of 2</t>
  </si>
  <si>
    <t>Value Pass-Through Option:  Indirect Sales Discount / Net Off-Invoice (NOI)</t>
  </si>
  <si>
    <t>COLUMN B</t>
  </si>
  <si>
    <t>ESTIMATED  ANNUAL CASES NEEDED</t>
  </si>
  <si>
    <t>ESTIMATED TOTAL PASTE POUNDS NEEDED</t>
  </si>
  <si>
    <t>ESTIMATED FINISHED CASES PER TRUCK OF PASTE</t>
  </si>
  <si>
    <r>
      <t xml:space="preserve">PASS THRU VALUE </t>
    </r>
    <r>
      <rPr>
        <b/>
        <sz val="8"/>
        <rFont val="Arial"/>
        <family val="2"/>
      </rPr>
      <t>PER CASE</t>
    </r>
  </si>
  <si>
    <t>Tomato Puree (1.06 Specific Gravity)</t>
  </si>
  <si>
    <t>Ketchup (#10 Can)</t>
  </si>
  <si>
    <t>Ketchup (#10 Pouch)</t>
  </si>
  <si>
    <t>Ketchup (#10 Size Jugs with Pump)</t>
  </si>
  <si>
    <t>Ketchup (Dispenser Pouch Pack)</t>
  </si>
  <si>
    <t>Ketchup (Foil Packets)</t>
  </si>
  <si>
    <t>Page 2 of 2</t>
  </si>
  <si>
    <t>6 / #10 Pouches (6 / 7 lb. 2 oz.)</t>
  </si>
  <si>
    <t>6/ #10 Jugs (6 /114 oz.)</t>
  </si>
  <si>
    <t xml:space="preserve">        PRODUCT DESCRIPTION</t>
  </si>
  <si>
    <t>Chef Mark / IMA</t>
  </si>
  <si>
    <t>House Recipe / SYSCO</t>
  </si>
  <si>
    <t>Gourmet Table / POCAHONTAS</t>
  </si>
  <si>
    <t>Monarch / USFS</t>
  </si>
  <si>
    <t>33% FANCY TOMATO KETCHUP PRODUCTS  -  PRIVATE LABEL / DISTRIBUTOR BRANDS</t>
  </si>
  <si>
    <t>ESTIMATED  SERVINGS NEEDED PER YEAR</t>
  </si>
  <si>
    <t>COLUMN C</t>
  </si>
  <si>
    <t>COLUMN D       (B x C = D)</t>
  </si>
  <si>
    <t>COLUMN E</t>
  </si>
  <si>
    <t>COLUMN F       (E/A x B = F)</t>
  </si>
  <si>
    <t>46 oz.</t>
  </si>
  <si>
    <t>8.6 oz.</t>
  </si>
  <si>
    <t>72940-76002</t>
  </si>
  <si>
    <t>12 / 46 oz. Cans</t>
  </si>
  <si>
    <r>
      <t xml:space="preserve">  Sacramento</t>
    </r>
    <r>
      <rPr>
        <sz val="10"/>
        <rFont val="Arial"/>
        <family val="2"/>
      </rPr>
      <t xml:space="preserve"> Tomato Juice</t>
    </r>
  </si>
  <si>
    <t>72940-82300</t>
  </si>
  <si>
    <t>Total Private Label / Distributor Brands:</t>
  </si>
  <si>
    <t>Total Red Gold Brands:</t>
  </si>
  <si>
    <t>TOTAL ALL BRANDS</t>
  </si>
  <si>
    <t>METHOD 1</t>
  </si>
  <si>
    <t>METHOD 2</t>
  </si>
  <si>
    <t>MAY USE EITHER METHOD 1 OR METHOD 2</t>
  </si>
  <si>
    <t xml:space="preserve">58108-37388 </t>
  </si>
  <si>
    <t>34730-05834</t>
  </si>
  <si>
    <t>GFS / Crown Collection</t>
  </si>
  <si>
    <t>93901-10012</t>
  </si>
  <si>
    <t xml:space="preserve">93901-22254 </t>
  </si>
  <si>
    <t>72940-82107</t>
  </si>
  <si>
    <t>Nutritionally Enhanced Spaghetti Sauce</t>
  </si>
  <si>
    <t>64 oz.</t>
  </si>
  <si>
    <t>72940-11564</t>
  </si>
  <si>
    <r>
      <t>9</t>
    </r>
    <r>
      <rPr>
        <sz val="6"/>
        <rFont val="Arial"/>
        <family val="2"/>
      </rPr>
      <t xml:space="preserve"> </t>
    </r>
    <r>
      <rPr>
        <sz val="10"/>
        <rFont val="Arial"/>
        <family val="2"/>
      </rPr>
      <t>/</t>
    </r>
    <r>
      <rPr>
        <sz val="6"/>
        <rFont val="Arial"/>
        <family val="2"/>
      </rPr>
      <t xml:space="preserve"> </t>
    </r>
    <r>
      <rPr>
        <sz val="10"/>
        <rFont val="Arial"/>
        <family val="2"/>
      </rPr>
      <t>64 oz. Plastic</t>
    </r>
  </si>
  <si>
    <t>RED GOLD        ITEM NUMBER</t>
  </si>
  <si>
    <t>SERV-     INGS PER CASE</t>
  </si>
  <si>
    <t>REDY599</t>
  </si>
  <si>
    <t>REDY572</t>
  </si>
  <si>
    <t>REDY57D</t>
  </si>
  <si>
    <t>REDYA3G</t>
  </si>
  <si>
    <t>REDYA3GPRB</t>
  </si>
  <si>
    <t>REDY59G</t>
  </si>
  <si>
    <t>REDY59P</t>
  </si>
  <si>
    <t>REDSC99</t>
  </si>
  <si>
    <t>RPKMA9C</t>
  </si>
  <si>
    <t>RPKMA9E</t>
  </si>
  <si>
    <t>RPKNA99</t>
  </si>
  <si>
    <t>RPKIL99</t>
  </si>
  <si>
    <t>RPKIX99</t>
  </si>
  <si>
    <t>RPK1A99</t>
  </si>
  <si>
    <t>RPKDX99</t>
  </si>
  <si>
    <t>RPKUA99</t>
  </si>
  <si>
    <t>RPKHA99</t>
  </si>
  <si>
    <t>RPKH69X</t>
  </si>
  <si>
    <t>SACVA46</t>
  </si>
  <si>
    <t>2/ 1.5 Gal Pouches</t>
  </si>
  <si>
    <t>93901-45280</t>
  </si>
  <si>
    <t>CRWY599</t>
  </si>
  <si>
    <t>CHFY599</t>
  </si>
  <si>
    <t>HOUY599</t>
  </si>
  <si>
    <t>GOTY599</t>
  </si>
  <si>
    <t>MOLY599</t>
  </si>
  <si>
    <t>HOUY59P</t>
  </si>
  <si>
    <t>HOUYA3G</t>
  </si>
  <si>
    <t>CHFYA3G</t>
  </si>
  <si>
    <t>MOLYA3G</t>
  </si>
  <si>
    <t>MOLY59P</t>
  </si>
  <si>
    <t>CRWYA3G</t>
  </si>
  <si>
    <t>CRWY57D</t>
  </si>
  <si>
    <t>Redpack</t>
  </si>
  <si>
    <t>28.50 lbs.</t>
  </si>
  <si>
    <t>42.75 lbs.</t>
  </si>
  <si>
    <t>19.84 lbs.</t>
  </si>
  <si>
    <t>43.13 lbs.</t>
  </si>
  <si>
    <t>38.60 lbs.</t>
  </si>
  <si>
    <t xml:space="preserve">36.00 lbs. </t>
  </si>
  <si>
    <t>39.38 lbs.</t>
  </si>
  <si>
    <t>Commodity Processing Calculator</t>
  </si>
  <si>
    <t xml:space="preserve">            Commodity Code:  A245  Tomato Paste Totes*</t>
  </si>
  <si>
    <t>*A245 = Totes of Tomato Paste / 1 Tote = 2,925 lbs of Paste / 1 truckload of A245 = 14 Totes or 40,950 lbs. of Paste</t>
  </si>
  <si>
    <t>Ketchup (Plastic Squeeze Bottle)</t>
  </si>
  <si>
    <t xml:space="preserve">REDYA64 </t>
  </si>
  <si>
    <r>
      <t>1</t>
    </r>
    <r>
      <rPr>
        <sz val="8"/>
        <rFont val="Arial"/>
        <family val="2"/>
      </rPr>
      <t xml:space="preserve"> </t>
    </r>
    <r>
      <rPr>
        <sz val="10"/>
        <rFont val="Arial"/>
        <family val="2"/>
      </rPr>
      <t>/</t>
    </r>
    <r>
      <rPr>
        <sz val="8"/>
        <rFont val="Arial"/>
        <family val="2"/>
      </rPr>
      <t xml:space="preserve"> </t>
    </r>
    <r>
      <rPr>
        <sz val="10"/>
        <rFont val="Arial"/>
        <family val="2"/>
      </rPr>
      <t>3 gal. Bag in Box (Probe Spout)</t>
    </r>
  </si>
  <si>
    <t>72940-11565</t>
  </si>
  <si>
    <t>REDYA3GWB</t>
  </si>
  <si>
    <t>Ketchup (Bag in Box /for Wall Rack)**</t>
  </si>
  <si>
    <t>Ketchup (Bag in Box with Probe Spout)**</t>
  </si>
  <si>
    <t>Ketchup (Bag in Box for Wunder-Bar Disp.)**</t>
  </si>
  <si>
    <t>** For use with a dispenser, consult your local Red Gold representative.</t>
  </si>
  <si>
    <t>1,000 / 9 gm Portion Control</t>
  </si>
  <si>
    <t>40.50 lbs.</t>
  </si>
  <si>
    <t>41.63 lbs.</t>
  </si>
  <si>
    <t>36.86 lbs.</t>
  </si>
  <si>
    <t>2 / 1.5 gal.  Pouches</t>
  </si>
  <si>
    <t>2.0 oz.</t>
  </si>
  <si>
    <t>RPKNA2Z</t>
  </si>
  <si>
    <t>72940-82204</t>
  </si>
  <si>
    <t>60 / 2 oz. Cups</t>
  </si>
  <si>
    <t>7.50 lbs.</t>
  </si>
  <si>
    <t>2 oz.</t>
  </si>
  <si>
    <t xml:space="preserve">GFS / Crown Collection </t>
  </si>
  <si>
    <t>CRWY59G</t>
  </si>
  <si>
    <t>93901-57172</t>
  </si>
  <si>
    <t>www.redgold.com/fs/k-12</t>
  </si>
  <si>
    <t xml:space="preserve">Sales Contacts:  </t>
  </si>
  <si>
    <t xml:space="preserve">22486-10078 </t>
  </si>
  <si>
    <t>CHFY572</t>
  </si>
  <si>
    <r>
      <t>SCHOOL YEAR 2009</t>
    </r>
    <r>
      <rPr>
        <sz val="10"/>
        <rFont val="Arial Black"/>
        <family val="2"/>
      </rPr>
      <t xml:space="preserve"> </t>
    </r>
    <r>
      <rPr>
        <sz val="20"/>
        <rFont val="Arial Black"/>
        <family val="2"/>
      </rPr>
      <t>/</t>
    </r>
    <r>
      <rPr>
        <sz val="10"/>
        <rFont val="Arial Black"/>
        <family val="2"/>
      </rPr>
      <t xml:space="preserve"> </t>
    </r>
    <r>
      <rPr>
        <sz val="20"/>
        <rFont val="Arial Black"/>
        <family val="2"/>
      </rPr>
      <t xml:space="preserve">2010 </t>
    </r>
  </si>
  <si>
    <t>(512) 261-5060</t>
  </si>
  <si>
    <t>RED GOLD EBATE ENROLLMENT</t>
  </si>
  <si>
    <t xml:space="preserve">1. SCHOOL DISTRICT AUTHORIZATION </t>
  </si>
  <si>
    <t>Distributor Name:</t>
  </si>
  <si>
    <t>Sales Rep's Name:</t>
  </si>
  <si>
    <t>State:</t>
  </si>
  <si>
    <t>Zip:</t>
  </si>
  <si>
    <t xml:space="preserve">Date: </t>
  </si>
  <si>
    <r>
      <t xml:space="preserve">Address </t>
    </r>
    <r>
      <rPr>
        <sz val="10"/>
        <rFont val="Arial"/>
        <family val="2"/>
      </rPr>
      <t xml:space="preserve">1 </t>
    </r>
    <r>
      <rPr>
        <b/>
        <sz val="12"/>
        <rFont val="Arial"/>
        <family val="2"/>
      </rPr>
      <t>:</t>
    </r>
  </si>
  <si>
    <r>
      <t>Address</t>
    </r>
    <r>
      <rPr>
        <sz val="12"/>
        <rFont val="Arial"/>
        <family val="2"/>
      </rPr>
      <t xml:space="preserve"> </t>
    </r>
    <r>
      <rPr>
        <sz val="10"/>
        <rFont val="Arial"/>
        <family val="2"/>
      </rPr>
      <t>2</t>
    </r>
    <r>
      <rPr>
        <b/>
        <sz val="10"/>
        <rFont val="Arial"/>
        <family val="2"/>
      </rPr>
      <t xml:space="preserve"> </t>
    </r>
    <r>
      <rPr>
        <b/>
        <sz val="12"/>
        <rFont val="Arial"/>
        <family val="2"/>
      </rPr>
      <t>:</t>
    </r>
  </si>
  <si>
    <t xml:space="preserve">Print Your Name: </t>
  </si>
  <si>
    <t>Signature:</t>
  </si>
  <si>
    <t>2. DISTRIBUTOR ACKNOWLEDGEMENT</t>
  </si>
  <si>
    <t>Authorizing Signature:</t>
  </si>
  <si>
    <t xml:space="preserve">Title: </t>
  </si>
  <si>
    <t>3. RED GOLD BROKER ACKNOWLEDGEMENT</t>
  </si>
  <si>
    <t>Red Gold Broker Name:</t>
  </si>
  <si>
    <t xml:space="preserve">How to reach us . . . . . . </t>
  </si>
  <si>
    <t xml:space="preserve">How to reach us . . . . . </t>
  </si>
  <si>
    <r>
      <t>Red Gold</t>
    </r>
    <r>
      <rPr>
        <sz val="11"/>
        <rFont val="Arial"/>
        <family val="2"/>
      </rPr>
      <t xml:space="preserve"> Bar-B-Que Sauce 250 / 1 oz. Plastic Dunk Cups </t>
    </r>
  </si>
  <si>
    <t>*100332 = Totes of Tomato Paste / 1 Tote = 2,850 lbs of Paste / 1 truckload of 100332 = 14 Totes or 39,900 lbs. of Paste</t>
  </si>
  <si>
    <t xml:space="preserve">                  SACRAMENTO TOMATO JUICE</t>
  </si>
  <si>
    <t xml:space="preserve">                REDPACK TOMATO PRODUCTS</t>
  </si>
  <si>
    <t xml:space="preserve">                 RED GOLD TOMATO KETCHUP PRODUCTS (33% Fancy) &amp; SALSA</t>
  </si>
  <si>
    <t>MOLY59F</t>
  </si>
  <si>
    <t>Redpack, Sacramento and Red Gold are the registered trademarks of Red Gold, LLC., Elwood, IN</t>
  </si>
  <si>
    <t xml:space="preserve">        AMOUNT DONATED FOOD PER CASE</t>
  </si>
  <si>
    <t>UNIT NET WEIGHT</t>
  </si>
  <si>
    <t xml:space="preserve">Please visit our K-12 School program website at    </t>
  </si>
  <si>
    <t>COLUMN A</t>
  </si>
  <si>
    <t>38.63 lbs.</t>
  </si>
  <si>
    <r>
      <t>Red Gold</t>
    </r>
    <r>
      <rPr>
        <sz val="12"/>
        <rFont val="Arial"/>
        <family val="2"/>
      </rPr>
      <t xml:space="preserve"> Nutritionally Enhanced Salsa  6 / #10 Cans</t>
    </r>
  </si>
  <si>
    <r>
      <t>Redpack</t>
    </r>
    <r>
      <rPr>
        <sz val="12"/>
        <rFont val="Arial"/>
        <family val="2"/>
      </rPr>
      <t xml:space="preserve"> Nutritionally Enhanced Fully Prepared Pizza Sauce 6 / # 10 Cans</t>
    </r>
  </si>
  <si>
    <t>72940-81909</t>
  </si>
  <si>
    <t>RPKIL9E</t>
  </si>
  <si>
    <r>
      <t>Redpack</t>
    </r>
    <r>
      <rPr>
        <sz val="12"/>
        <rFont val="Arial"/>
        <family val="2"/>
      </rPr>
      <t xml:space="preserve"> Nutritionally Enhanced Marinara Sauce 6 / # 10 Cans</t>
    </r>
  </si>
  <si>
    <t>72940-82206</t>
  </si>
  <si>
    <t>RPKNA9E</t>
  </si>
  <si>
    <r>
      <t>Red Gold</t>
    </r>
    <r>
      <rPr>
        <sz val="12"/>
        <rFont val="Arial"/>
        <family val="2"/>
      </rPr>
      <t xml:space="preserve"> Fancy Ketchup 1,000 / 9 gm Portion Control Foil Packets </t>
    </r>
  </si>
  <si>
    <r>
      <t>NOTE 3:</t>
    </r>
    <r>
      <rPr>
        <sz val="14"/>
        <rFont val="Arial"/>
        <family val="2"/>
      </rPr>
      <t xml:space="preserve"> Some states and/or cooperatives (i.e. California and Arizona) may choose to obtain their purchase commitment on 100332 via an alternative unit quantity (i.e. 40 lbs, 400 lbs, etc).  Confirm the quantity amount being requested by your respective agency and order accordingly.   </t>
    </r>
  </si>
  <si>
    <t>Title:</t>
  </si>
  <si>
    <t>Phone:</t>
  </si>
  <si>
    <t>Fax:</t>
  </si>
  <si>
    <t>Email:</t>
  </si>
  <si>
    <t>Name:</t>
  </si>
  <si>
    <t>Company:</t>
  </si>
  <si>
    <t>No Commodity Deduction Requests or Bill-backs will be available on these product sales.</t>
  </si>
  <si>
    <t>Either party may terminate this agreement upon 30 days written notification of the other party.</t>
  </si>
  <si>
    <t>Date</t>
  </si>
  <si>
    <t xml:space="preserve">DISTRIBUTOR / MANUFACTURER  </t>
  </si>
  <si>
    <t>To ensure the accountability of the Indirect Sale Discount Value Pass-Thru System Program of</t>
  </si>
  <si>
    <t>Manufacturer/Commodity Processor (Red Gold) agrees to offer eligible and pre-registered</t>
  </si>
  <si>
    <t>The Distributor agrees to submit “proof-of-delivery” reporting on a scheduled basis to the</t>
  </si>
  <si>
    <t>manufacturer of all eligible Red Gold Product sales to the pre-registered Recipient Agency</t>
  </si>
  <si>
    <t>customer of named Distributor.</t>
  </si>
  <si>
    <t>Distributor agrees to provide eligible commodity sales data for all eligible items stocked or</t>
  </si>
  <si>
    <t>special ordered for eligible Recipient Agencies.</t>
  </si>
  <si>
    <t>u</t>
  </si>
  <si>
    <r>
      <t>w</t>
    </r>
    <r>
      <rPr>
        <sz val="10"/>
        <rFont val="Arial"/>
        <family val="2"/>
      </rPr>
      <t xml:space="preserve"> School District Name / Recipient Agency Level </t>
    </r>
  </si>
  <si>
    <r>
      <t>w</t>
    </r>
    <r>
      <rPr>
        <sz val="10"/>
        <rFont val="Arial"/>
        <family val="2"/>
      </rPr>
      <t xml:space="preserve"> School District Site </t>
    </r>
  </si>
  <si>
    <r>
      <t>w</t>
    </r>
    <r>
      <rPr>
        <sz val="10"/>
        <rFont val="Arial"/>
        <family val="2"/>
      </rPr>
      <t xml:space="preserve"> Invoice Number</t>
    </r>
  </si>
  <si>
    <r>
      <t>w</t>
    </r>
    <r>
      <rPr>
        <sz val="10"/>
        <rFont val="Arial"/>
        <family val="2"/>
      </rPr>
      <t xml:space="preserve"> Ship Date</t>
    </r>
  </si>
  <si>
    <t>Manufacturer will issue Commodity Refund Checks directly to eligible and pre-registered</t>
  </si>
  <si>
    <t xml:space="preserve">Distributor Company Name: </t>
  </si>
  <si>
    <t xml:space="preserve">Program Contact Person: </t>
  </si>
  <si>
    <t>Email Address:</t>
  </si>
  <si>
    <t xml:space="preserve">Street Address: </t>
  </si>
  <si>
    <t>City/State/Zip:</t>
  </si>
  <si>
    <t xml:space="preserve">By:  </t>
  </si>
  <si>
    <t>are acknowledged in complying with the Federal Regulations as they pertain to 7 CFR 250.19.</t>
  </si>
  <si>
    <r>
      <t>Red Gold</t>
    </r>
    <r>
      <rPr>
        <sz val="12"/>
        <rFont val="Arial"/>
        <family val="2"/>
      </rPr>
      <t xml:space="preserve"> 33% Fancy Ketchup 6 / 114 oz. Pouches (6 / 7 lb. 2 oz.) </t>
    </r>
  </si>
  <si>
    <t>REBATE EARNED CALCULATION</t>
  </si>
  <si>
    <t>TOTAL REBATE BY PRODUCT</t>
  </si>
  <si>
    <t>TERMS AND CONDITIONS:</t>
  </si>
  <si>
    <t>3) Red Gold reserves the right to accumulate rebate requests until the rebate amount reaches $50.00 or more, before a check will be issued.</t>
  </si>
  <si>
    <t xml:space="preserve">School District: </t>
  </si>
  <si>
    <t>City:</t>
  </si>
  <si>
    <t>Contact Name:</t>
  </si>
  <si>
    <t>TOTAL REBATE REQUESTED</t>
  </si>
  <si>
    <t>36.00 lbs.</t>
  </si>
  <si>
    <t>1.0 oz</t>
  </si>
  <si>
    <r>
      <t>RA Number</t>
    </r>
    <r>
      <rPr>
        <sz val="12"/>
        <rFont val="Arial"/>
        <family val="2"/>
      </rPr>
      <t xml:space="preserve"> </t>
    </r>
    <r>
      <rPr>
        <sz val="10"/>
        <rFont val="Arial"/>
        <family val="2"/>
      </rPr>
      <t>(as designated by State Agency)</t>
    </r>
    <r>
      <rPr>
        <b/>
        <sz val="10"/>
        <rFont val="Arial"/>
        <family val="2"/>
      </rPr>
      <t>:</t>
    </r>
  </si>
  <si>
    <t>State / Zip:</t>
  </si>
  <si>
    <r>
      <t xml:space="preserve">PASS THRU VALUE </t>
    </r>
    <r>
      <rPr>
        <b/>
        <sz val="10"/>
        <rFont val="Arial"/>
        <family val="2"/>
      </rPr>
      <t>PER CASE</t>
    </r>
  </si>
  <si>
    <r>
      <t>DF REBATE</t>
    </r>
    <r>
      <rPr>
        <b/>
        <sz val="10"/>
        <rFont val="Arial"/>
        <family val="2"/>
      </rPr>
      <t xml:space="preserve"> PER CASE</t>
    </r>
  </si>
  <si>
    <t>TOTAL                NUMBER OF CASES PURCHASED</t>
  </si>
  <si>
    <t>CASE NET WEIGHT</t>
  </si>
  <si>
    <r>
      <t>Red Gold</t>
    </r>
    <r>
      <rPr>
        <sz val="12"/>
        <rFont val="Arial"/>
        <family val="2"/>
      </rPr>
      <t xml:space="preserve"> 33% Fancy Ketchup 1 / 3 gal. Bag-In-Box for Wall Rack**</t>
    </r>
  </si>
  <si>
    <r>
      <t xml:space="preserve">House Recipe / SYSCO </t>
    </r>
    <r>
      <rPr>
        <sz val="12"/>
        <rFont val="Arial"/>
        <family val="2"/>
      </rPr>
      <t xml:space="preserve">33% Fancy Ketchup 6 / #10 cans </t>
    </r>
  </si>
  <si>
    <r>
      <t xml:space="preserve">Chef Mark / IMA </t>
    </r>
    <r>
      <rPr>
        <sz val="12"/>
        <rFont val="Arial"/>
        <family val="2"/>
      </rPr>
      <t>33% Fancy Ketchup 6 / 114 oz. Pouches (6 / 7 lb. 2 oz.)</t>
    </r>
  </si>
  <si>
    <t xml:space="preserve"> Name:</t>
  </si>
  <si>
    <t>Other:</t>
  </si>
  <si>
    <t>City/State/Zip</t>
  </si>
  <si>
    <r>
      <t xml:space="preserve">House Recipe / SYSCO </t>
    </r>
    <r>
      <rPr>
        <sz val="12"/>
        <rFont val="Arial"/>
        <family val="2"/>
      </rPr>
      <t>33% Fancy Ketchup 6 / 114 oz. Pouches (6 / 7 lb. 2 oz.)</t>
    </r>
  </si>
  <si>
    <t>HOUY572</t>
  </si>
  <si>
    <t>74865-52651</t>
  </si>
  <si>
    <t>PROGRAM OFFERED VIA REBATE ONLY</t>
  </si>
  <si>
    <r>
      <t xml:space="preserve">House Recipe / SYSCO </t>
    </r>
    <r>
      <rPr>
        <sz val="12"/>
        <rFont val="Arial"/>
        <family val="2"/>
      </rPr>
      <t>33% Fancy Ketchup 1,000 / 9 gm Portion Control</t>
    </r>
  </si>
  <si>
    <t>76865-54159</t>
  </si>
  <si>
    <t>HOUY59G</t>
  </si>
  <si>
    <r>
      <t>Red Gold</t>
    </r>
    <r>
      <rPr>
        <sz val="12"/>
        <rFont val="Arial"/>
        <family val="2"/>
      </rPr>
      <t xml:space="preserve"> 33% Fancy Ketchup 3 / 1.5 gal. Pouch Pack </t>
    </r>
  </si>
  <si>
    <t>72940-11562</t>
  </si>
  <si>
    <t>REDY53H</t>
  </si>
  <si>
    <t>72940-11577</t>
  </si>
  <si>
    <t>43.50 lbs.</t>
  </si>
  <si>
    <t>29.00 lbs.</t>
  </si>
  <si>
    <t>14.5 lbs.</t>
  </si>
  <si>
    <r>
      <t xml:space="preserve">Monarch / USFS </t>
    </r>
    <r>
      <rPr>
        <sz val="12"/>
        <rFont val="Arial"/>
        <family val="2"/>
      </rPr>
      <t>33% Fancy Ketchup 2 / 1.5 gal. Pouches</t>
    </r>
  </si>
  <si>
    <t xml:space="preserve">58108-43693 </t>
  </si>
  <si>
    <t>MOLY57D</t>
  </si>
  <si>
    <t>TOTAL ENTITLEMENT DOLLARS COMMITTED</t>
  </si>
  <si>
    <r>
      <t>Red Gold</t>
    </r>
    <r>
      <rPr>
        <sz val="12"/>
        <rFont val="Arial"/>
        <family val="2"/>
      </rPr>
      <t xml:space="preserve"> 33% Fancy Ketchup 2 / 1.5 gal. Dispenser Pouch Pack** </t>
    </r>
  </si>
  <si>
    <t xml:space="preserve">Commodity Processing Program  </t>
  </si>
  <si>
    <r>
      <t xml:space="preserve">Restaurant Pride Superior / FAB </t>
    </r>
    <r>
      <rPr>
        <sz val="12"/>
        <rFont val="Arial"/>
        <family val="2"/>
      </rPr>
      <t xml:space="preserve">33% Fancy Ketchup 6 / #10 cans </t>
    </r>
  </si>
  <si>
    <t>FRUY599</t>
  </si>
  <si>
    <t>FRUY59G</t>
  </si>
  <si>
    <t>WETY599</t>
  </si>
  <si>
    <t>WETY572</t>
  </si>
  <si>
    <t>FRUYA3G</t>
  </si>
  <si>
    <r>
      <t xml:space="preserve">Restaurant Pride Superior / FAB  </t>
    </r>
    <r>
      <rPr>
        <sz val="12"/>
        <rFont val="Arial"/>
        <family val="2"/>
      </rPr>
      <t>33% Fancy Ketchup 1,000 / 9 gm PC</t>
    </r>
  </si>
  <si>
    <r>
      <t xml:space="preserve">Gourmet Table / UniPro </t>
    </r>
    <r>
      <rPr>
        <sz val="12"/>
        <rFont val="Arial"/>
        <family val="2"/>
      </rPr>
      <t xml:space="preserve">33% Fancy Ketchup  6 / #10 cans </t>
    </r>
  </si>
  <si>
    <r>
      <t xml:space="preserve">Restaurant Pride Superior / FAB </t>
    </r>
    <r>
      <rPr>
        <sz val="12"/>
        <rFont val="Arial"/>
        <family val="2"/>
      </rPr>
      <t>33% Fancy Ketchup 1 / 3 gal. Bag-In-Box</t>
    </r>
  </si>
  <si>
    <t>48200-58484</t>
  </si>
  <si>
    <t>48200-38550</t>
  </si>
  <si>
    <r>
      <t xml:space="preserve">Gourmet Table / UniPro </t>
    </r>
    <r>
      <rPr>
        <sz val="12"/>
        <rFont val="Arial"/>
        <family val="2"/>
      </rPr>
      <t>33% Fancy Ketchup 1,000 / 9 gm Portion Control</t>
    </r>
  </si>
  <si>
    <t>48001-23052</t>
  </si>
  <si>
    <t>GOTY59G</t>
  </si>
  <si>
    <r>
      <t xml:space="preserve">Gourmet Table / UniPro </t>
    </r>
    <r>
      <rPr>
        <sz val="12"/>
        <rFont val="Arial"/>
        <family val="2"/>
      </rPr>
      <t>33% Fancy Ketchup 1 / 3 gal. Bag-In-Box</t>
    </r>
  </si>
  <si>
    <t>41560-16334</t>
  </si>
  <si>
    <t>GOTYA3G</t>
  </si>
  <si>
    <t>06795-02538</t>
  </si>
  <si>
    <r>
      <t xml:space="preserve">House Recipe / SYSCO </t>
    </r>
    <r>
      <rPr>
        <sz val="12"/>
        <rFont val="Arial"/>
        <family val="2"/>
      </rPr>
      <t>33% Fancy Ketchup 9 / 64 oz Plastic bottle w/Pump</t>
    </r>
  </si>
  <si>
    <r>
      <t xml:space="preserve">Monarch / USFS </t>
    </r>
    <r>
      <rPr>
        <sz val="12"/>
        <rFont val="Arial"/>
        <family val="2"/>
      </rPr>
      <t xml:space="preserve">33% Fancy Ketchup Fresh  6 / #10 cans </t>
    </r>
  </si>
  <si>
    <t>06795-04284</t>
  </si>
  <si>
    <t>06795-02540</t>
  </si>
  <si>
    <r>
      <t xml:space="preserve">West Creek / Performance FS </t>
    </r>
    <r>
      <rPr>
        <sz val="12"/>
        <rFont val="Arial"/>
        <family val="2"/>
      </rPr>
      <t>33% Fancy Ketchup 1 / 3 gal. Bag-In-Box</t>
    </r>
  </si>
  <si>
    <r>
      <t xml:space="preserve">West Creek / Performance FS </t>
    </r>
    <r>
      <rPr>
        <sz val="12"/>
        <rFont val="Arial"/>
        <family val="2"/>
      </rPr>
      <t xml:space="preserve">33% Fcy Ketchup 6/114 oz. Pouches </t>
    </r>
    <r>
      <rPr>
        <sz val="11"/>
        <rFont val="Arial"/>
        <family val="2"/>
      </rPr>
      <t>(6/7 lb 2 oz)</t>
    </r>
  </si>
  <si>
    <t>1 oz.</t>
  </si>
  <si>
    <t>15.63 lbs.</t>
  </si>
  <si>
    <t>72940-11579</t>
  </si>
  <si>
    <t>72940-11135</t>
  </si>
  <si>
    <t>REDY51Z</t>
  </si>
  <si>
    <t>REDNA1Z</t>
  </si>
  <si>
    <r>
      <t>Red Gold</t>
    </r>
    <r>
      <rPr>
        <sz val="12"/>
        <rFont val="Arial"/>
        <family val="2"/>
      </rPr>
      <t xml:space="preserve"> Marinara Sauce 250 / 1 oz. Plastic Dunk Cups </t>
    </r>
  </si>
  <si>
    <t>48200-45339</t>
  </si>
  <si>
    <t xml:space="preserve">Phone: </t>
  </si>
  <si>
    <t>MOLY51Z</t>
  </si>
  <si>
    <t>58108-59924</t>
  </si>
  <si>
    <r>
      <t xml:space="preserve">Chef Mark / IMA </t>
    </r>
    <r>
      <rPr>
        <sz val="12"/>
        <rFont val="Arial"/>
        <family val="2"/>
      </rPr>
      <t xml:space="preserve">33% Fancy Ketchup 6 / #10 Cans  </t>
    </r>
  </si>
  <si>
    <r>
      <t xml:space="preserve">Gourmet Table / UniPro </t>
    </r>
    <r>
      <rPr>
        <sz val="12"/>
        <rFont val="Arial"/>
        <family val="2"/>
      </rPr>
      <t xml:space="preserve">33% Fancy Ketchup  6 / #10 Cans </t>
    </r>
  </si>
  <si>
    <r>
      <t xml:space="preserve">House Recipe / SYSCO </t>
    </r>
    <r>
      <rPr>
        <sz val="12"/>
        <rFont val="Arial"/>
        <family val="2"/>
      </rPr>
      <t xml:space="preserve">33% Fancy Ketchup 6 / #10 Cans </t>
    </r>
  </si>
  <si>
    <r>
      <t xml:space="preserve">Restaurant Pride Superior / FAB </t>
    </r>
    <r>
      <rPr>
        <sz val="12"/>
        <rFont val="Arial"/>
        <family val="2"/>
      </rPr>
      <t>33% Fancy Ketchup 6 / #10 Cans</t>
    </r>
    <r>
      <rPr>
        <b/>
        <sz val="12"/>
        <rFont val="Arial"/>
        <family val="2"/>
      </rPr>
      <t xml:space="preserve"> </t>
    </r>
  </si>
  <si>
    <r>
      <t xml:space="preserve">Monarch / USFS </t>
    </r>
    <r>
      <rPr>
        <sz val="12"/>
        <rFont val="Arial"/>
        <family val="2"/>
      </rPr>
      <t>33% Fancy Ketchup 250 / 1 oz. Plastic Dunk Cups</t>
    </r>
  </si>
  <si>
    <r>
      <t xml:space="preserve">Monarch / USFS </t>
    </r>
    <r>
      <rPr>
        <sz val="12"/>
        <rFont val="Arial"/>
        <family val="2"/>
      </rPr>
      <t>33% Fancy Ketchup 1,000 / 9 gm Portion Control</t>
    </r>
  </si>
  <si>
    <t>MOLY59G</t>
  </si>
  <si>
    <t>58108-03659</t>
  </si>
  <si>
    <t>72940-11583</t>
  </si>
  <si>
    <t>72940-11584</t>
  </si>
  <si>
    <t>15.63. lbs.</t>
  </si>
  <si>
    <t>72940-11580</t>
  </si>
  <si>
    <t>REDOA1Z</t>
  </si>
  <si>
    <t>Josh Chaffin</t>
  </si>
  <si>
    <t>jchaffin@redgold.com</t>
  </si>
  <si>
    <t xml:space="preserve">1) This rebate is offered on a limited basis in pre-approved states that allow the Rebate Option and to pre-approved school districts only.  </t>
  </si>
  <si>
    <t xml:space="preserve">     It is not available to all school districts that divert tomato paste to Red Gold when other options exist.</t>
  </si>
  <si>
    <t xml:space="preserve">2) The Federal Regulations state that all rebate requests should be made within 30 days of the purchase of the product;  </t>
  </si>
  <si>
    <r>
      <t>Red Gold</t>
    </r>
    <r>
      <rPr>
        <sz val="11"/>
        <rFont val="Arial"/>
        <family val="2"/>
      </rPr>
      <t xml:space="preserve"> 33% Fancy Ketchup 6/ 114 oz. Jugs with Pump </t>
    </r>
  </si>
  <si>
    <r>
      <t>Red Gold</t>
    </r>
    <r>
      <rPr>
        <sz val="11"/>
        <rFont val="Arial"/>
        <family val="2"/>
      </rPr>
      <t xml:space="preserve"> 33% Fancy Ketchup 3 / 1.5 gal. Pouch Pack </t>
    </r>
  </si>
  <si>
    <r>
      <t>Red Gold</t>
    </r>
    <r>
      <rPr>
        <sz val="11"/>
        <rFont val="Arial"/>
        <family val="2"/>
      </rPr>
      <t xml:space="preserve"> 33% Fancy Ketchup 2 / 1.5 gal. Dispenser Pouch Pack** </t>
    </r>
  </si>
  <si>
    <r>
      <t>Red Gold</t>
    </r>
    <r>
      <rPr>
        <sz val="11"/>
        <rFont val="Arial"/>
        <family val="2"/>
      </rPr>
      <t xml:space="preserve"> 33% Fancy Ketchup 250 / 1 oz. Plastic Dunk Cups </t>
    </r>
  </si>
  <si>
    <r>
      <t>Red Gold</t>
    </r>
    <r>
      <rPr>
        <sz val="11"/>
        <rFont val="Arial"/>
        <family val="2"/>
      </rPr>
      <t xml:space="preserve"> Marinara Sauce 250 / 1 oz. Plastic Dunk Cups </t>
    </r>
  </si>
  <si>
    <r>
      <t xml:space="preserve">Monarch / USFS </t>
    </r>
    <r>
      <rPr>
        <sz val="12"/>
        <rFont val="Arial"/>
        <family val="2"/>
      </rPr>
      <t xml:space="preserve">33% Fcy Ketchup 6/114 oz. Pouches </t>
    </r>
    <r>
      <rPr>
        <sz val="11"/>
        <rFont val="Arial"/>
        <family val="2"/>
      </rPr>
      <t>(6/7 lb 2 oz)</t>
    </r>
  </si>
  <si>
    <t>MOLY572</t>
  </si>
  <si>
    <t>58108-23060</t>
  </si>
  <si>
    <t>Pass Through / Rebate Amount</t>
  </si>
  <si>
    <r>
      <t>House Recipe / SYSCO</t>
    </r>
    <r>
      <rPr>
        <sz val="12"/>
        <rFont val="Arial"/>
        <family val="2"/>
      </rPr>
      <t xml:space="preserve"> 33% Fancy Ketchup 1 / 3 gal. Bag-In-Box</t>
    </r>
  </si>
  <si>
    <r>
      <t>Chef Mark / IMA</t>
    </r>
    <r>
      <rPr>
        <sz val="12"/>
        <rFont val="Arial"/>
        <family val="2"/>
      </rPr>
      <t xml:space="preserve"> 33% Fancy Ketchup 1 / 3 gal. Bag-In-Box</t>
    </r>
  </si>
  <si>
    <r>
      <t xml:space="preserve">Monarch / USFS </t>
    </r>
    <r>
      <rPr>
        <sz val="12"/>
        <rFont val="Arial"/>
        <family val="2"/>
      </rPr>
      <t>33% Fancy Ketchup 1 / 3 gal. Bag-In-Box</t>
    </r>
  </si>
  <si>
    <r>
      <t xml:space="preserve">House Recipe / SYSCO </t>
    </r>
    <r>
      <rPr>
        <sz val="12"/>
        <rFont val="Arial"/>
        <family val="2"/>
      </rPr>
      <t xml:space="preserve">33% Fancy Ketchup 6 / 114 oz. Jugs  </t>
    </r>
  </si>
  <si>
    <r>
      <t xml:space="preserve">Monarch / USFS </t>
    </r>
    <r>
      <rPr>
        <sz val="12"/>
        <rFont val="Arial"/>
        <family val="2"/>
      </rPr>
      <t xml:space="preserve">33% Fancy Ketchup 6 / 114 oz. Jugs  </t>
    </r>
  </si>
  <si>
    <r>
      <t>Red Gold</t>
    </r>
    <r>
      <rPr>
        <sz val="11"/>
        <rFont val="Arial"/>
        <family val="2"/>
      </rPr>
      <t xml:space="preserve"> 33% Fancy Ketchup 6 / 114 oz. Pouches (6 / 7 lb. 2 oz.) </t>
    </r>
  </si>
  <si>
    <r>
      <t>Red Gold</t>
    </r>
    <r>
      <rPr>
        <sz val="11"/>
        <rFont val="Arial"/>
        <family val="2"/>
      </rPr>
      <t xml:space="preserve"> 33% Fancy Ketchup 1 / 3 gal. Bag-In-Box for Wall Rack**</t>
    </r>
  </si>
  <si>
    <r>
      <t>Red Gold</t>
    </r>
    <r>
      <rPr>
        <sz val="12"/>
        <rFont val="Arial"/>
        <family val="2"/>
      </rPr>
      <t xml:space="preserve"> 33% Fancy Ketchup 6/ 114 oz. Jugs with Pump </t>
    </r>
  </si>
  <si>
    <t xml:space="preserve">   Address:  </t>
  </si>
  <si>
    <t xml:space="preserve"> Broker Contact Information . . . .  </t>
  </si>
  <si>
    <t xml:space="preserve"> Broker Contact Information . . . . </t>
  </si>
  <si>
    <r>
      <t>Red Gold</t>
    </r>
    <r>
      <rPr>
        <sz val="12"/>
        <rFont val="Arial"/>
        <family val="2"/>
      </rPr>
      <t xml:space="preserve"> 33% Fancy Ketchup 6 / # 10 Cans </t>
    </r>
  </si>
  <si>
    <r>
      <t>Red Gold</t>
    </r>
    <r>
      <rPr>
        <sz val="12"/>
        <rFont val="Arial"/>
        <family val="2"/>
      </rPr>
      <t xml:space="preserve"> 33% Fancy Ketchup 9 / 64 oz. Plastic Squeeze Bottle </t>
    </r>
  </si>
  <si>
    <r>
      <t xml:space="preserve">Redpack </t>
    </r>
    <r>
      <rPr>
        <sz val="12"/>
        <rFont val="Arial"/>
        <family val="2"/>
      </rPr>
      <t>Nutritionally Enhanced Spaghetti Sauce 6 # 10 Cans</t>
    </r>
  </si>
  <si>
    <r>
      <t>Redpack</t>
    </r>
    <r>
      <rPr>
        <sz val="12"/>
        <rFont val="Arial"/>
        <family val="2"/>
      </rPr>
      <t xml:space="preserve"> Multi Purpose Spaghetti Sauce 6 / # 10 Cans</t>
    </r>
  </si>
  <si>
    <r>
      <t>Redpack</t>
    </r>
    <r>
      <rPr>
        <sz val="12"/>
        <rFont val="Arial"/>
        <family val="2"/>
      </rPr>
      <t xml:space="preserve"> Multi Purpose Marinara Sauce 6 / # 10 Cans</t>
    </r>
  </si>
  <si>
    <r>
      <t>Redpack</t>
    </r>
    <r>
      <rPr>
        <sz val="12"/>
        <rFont val="Arial"/>
        <family val="2"/>
      </rPr>
      <t xml:space="preserve"> Fully Prepared Pizza Sauce 6 / # 10 Cans</t>
    </r>
  </si>
  <si>
    <r>
      <t>Redpack</t>
    </r>
    <r>
      <rPr>
        <sz val="12"/>
        <rFont val="Arial"/>
        <family val="2"/>
      </rPr>
      <t xml:space="preserve"> Extra Heavy Pizza Sauce w/ Basil 6 / # 10 Cans</t>
    </r>
  </si>
  <si>
    <r>
      <t>Redpack</t>
    </r>
    <r>
      <rPr>
        <sz val="12"/>
        <rFont val="Arial"/>
        <family val="2"/>
      </rPr>
      <t xml:space="preserve"> Sloppy Joe Sauce 6 / # 10 Cans</t>
    </r>
  </si>
  <si>
    <r>
      <t>Redpack</t>
    </r>
    <r>
      <rPr>
        <sz val="12"/>
        <rFont val="Arial"/>
        <family val="2"/>
      </rPr>
      <t xml:space="preserve"> Concentrated &amp; Crushed All Purpose Tomatoes 6  # 10 Cans</t>
    </r>
  </si>
  <si>
    <r>
      <t>Redpack</t>
    </r>
    <r>
      <rPr>
        <sz val="12"/>
        <rFont val="Arial"/>
        <family val="2"/>
      </rPr>
      <t xml:space="preserve"> Tomato Paste 6 / # 10 Cans</t>
    </r>
  </si>
  <si>
    <r>
      <t>Redpack</t>
    </r>
    <r>
      <rPr>
        <sz val="12"/>
        <rFont val="Arial"/>
        <family val="2"/>
      </rPr>
      <t xml:space="preserve"> Tomato Sauce 6 / # 10 Cans</t>
    </r>
  </si>
  <si>
    <r>
      <t>Redpack</t>
    </r>
    <r>
      <rPr>
        <sz val="12"/>
        <rFont val="Arial"/>
        <family val="2"/>
      </rPr>
      <t xml:space="preserve"> Tomato Puree (1.06 Specific Gravity) 6 / # 10 Cans</t>
    </r>
  </si>
  <si>
    <r>
      <t xml:space="preserve">House Recipe / SYSCO </t>
    </r>
    <r>
      <rPr>
        <sz val="12"/>
        <rFont val="Arial"/>
        <family val="2"/>
      </rPr>
      <t>33% Fancy Ketchup 9 / 64 oz Plastic Bottle with Pump</t>
    </r>
  </si>
  <si>
    <t>74865-86368</t>
  </si>
  <si>
    <t>HOUYA64</t>
  </si>
  <si>
    <t>REDYA64</t>
  </si>
  <si>
    <t xml:space="preserve">    SERVING    NET WEIGHT</t>
  </si>
  <si>
    <t>72940-11550</t>
  </si>
  <si>
    <t>REDYL7D</t>
  </si>
  <si>
    <r>
      <t>Red Gold</t>
    </r>
    <r>
      <rPr>
        <sz val="12"/>
        <rFont val="Arial"/>
        <family val="2"/>
      </rPr>
      <t xml:space="preserve"> 100% Natural Ketchup made w/Sugar LS - 1/3 gal. Bag-In-Box </t>
    </r>
    <r>
      <rPr>
        <sz val="8"/>
        <rFont val="Arial"/>
        <family val="2"/>
      </rPr>
      <t xml:space="preserve">(Wall Rack**) </t>
    </r>
  </si>
  <si>
    <r>
      <t>Red Gold</t>
    </r>
    <r>
      <rPr>
        <sz val="12"/>
        <rFont val="Arial"/>
        <family val="2"/>
      </rPr>
      <t xml:space="preserve"> 100% Natural Ketchup made with Sugar LS -  1,000 / 9 gm Foil Packets </t>
    </r>
  </si>
  <si>
    <r>
      <t>Red Gold</t>
    </r>
    <r>
      <rPr>
        <sz val="12"/>
        <rFont val="Arial"/>
        <family val="2"/>
      </rPr>
      <t xml:space="preserve"> 100% Natural Ketchup made with Sugar LS - 6/ # 10 Cans </t>
    </r>
  </si>
  <si>
    <t>jbatten@redgold.com</t>
  </si>
  <si>
    <r>
      <t xml:space="preserve">West Creek / Performance FS </t>
    </r>
    <r>
      <rPr>
        <sz val="12"/>
        <rFont val="Arial"/>
        <family val="2"/>
      </rPr>
      <t xml:space="preserve">33% Fancy Ketchup 6 / #10 Cans </t>
    </r>
  </si>
  <si>
    <t>Jodi Batten, SNS</t>
  </si>
  <si>
    <r>
      <t xml:space="preserve">Type of Purchase Backup Submitted </t>
    </r>
    <r>
      <rPr>
        <sz val="12"/>
        <rFont val="Arial"/>
        <family val="2"/>
      </rPr>
      <t xml:space="preserve">(i.e. invoices, distributor tracking report, electronic distributor tracking report, etc.) </t>
    </r>
    <r>
      <rPr>
        <b/>
        <sz val="12"/>
        <rFont val="Arial"/>
        <family val="2"/>
      </rPr>
      <t xml:space="preserve">: </t>
    </r>
  </si>
  <si>
    <t>Tomato Paste Totes USDA WBSCM Item Code 100332</t>
  </si>
  <si>
    <t xml:space="preserve">              Tomato Paste Totes USDA WBSCM Item Code 100332</t>
  </si>
  <si>
    <t>3 oz.</t>
  </si>
  <si>
    <t>15.75 lbs.</t>
  </si>
  <si>
    <t>REDSC2ZC84</t>
  </si>
  <si>
    <t>31.52 lbs.</t>
  </si>
  <si>
    <t>REDSC2ZC168</t>
  </si>
  <si>
    <t>REDNA2ZC84</t>
  </si>
  <si>
    <t>2.5 oz.</t>
  </si>
  <si>
    <t>REDVB46</t>
  </si>
  <si>
    <t>1.50 oz.</t>
  </si>
  <si>
    <t>1.11 oz.</t>
  </si>
  <si>
    <t>REDNA2ZC168</t>
  </si>
  <si>
    <t>72940-11139-5</t>
  </si>
  <si>
    <t>72940-11139-7</t>
  </si>
  <si>
    <r>
      <t xml:space="preserve">Red Gold </t>
    </r>
    <r>
      <rPr>
        <sz val="12"/>
        <rFont val="Arial"/>
        <family val="2"/>
      </rPr>
      <t>Salsa 84 / 3 oz. Plastic Dipping Cups</t>
    </r>
  </si>
  <si>
    <r>
      <t xml:space="preserve">Red Gold </t>
    </r>
    <r>
      <rPr>
        <sz val="12"/>
        <rFont val="Arial"/>
        <family val="2"/>
      </rPr>
      <t>Salsa 168 / 3 oz. Plastic Dipping Cups</t>
    </r>
  </si>
  <si>
    <r>
      <t xml:space="preserve">Red Gold </t>
    </r>
    <r>
      <rPr>
        <sz val="12"/>
        <rFont val="Arial"/>
        <family val="2"/>
      </rPr>
      <t>Marinara Sauce 84 / 2.5 oz. Plastic Dipping Cups</t>
    </r>
  </si>
  <si>
    <t>72940-82207-9</t>
  </si>
  <si>
    <t>72940-82207-1</t>
  </si>
  <si>
    <t>72940-14320-5</t>
  </si>
  <si>
    <r>
      <t xml:space="preserve">Red Gold </t>
    </r>
    <r>
      <rPr>
        <sz val="11"/>
        <rFont val="Arial"/>
        <family val="2"/>
      </rPr>
      <t>Salsa 84 / 3 oz. Plastic Dipping Cups</t>
    </r>
  </si>
  <si>
    <r>
      <t xml:space="preserve">Red Gold </t>
    </r>
    <r>
      <rPr>
        <sz val="11"/>
        <rFont val="Arial"/>
        <family val="2"/>
      </rPr>
      <t>Salsa 168 / 3 oz. Plastic Dipping Cups</t>
    </r>
  </si>
  <si>
    <r>
      <t xml:space="preserve">Red Gold </t>
    </r>
    <r>
      <rPr>
        <sz val="11"/>
        <rFont val="Arial"/>
        <family val="2"/>
      </rPr>
      <t>Marinara Sauce 84 / 2.5 oz. Plastic Dipping Cups</t>
    </r>
  </si>
  <si>
    <r>
      <t xml:space="preserve">Red Gold </t>
    </r>
    <r>
      <rPr>
        <sz val="11"/>
        <rFont val="Arial"/>
        <family val="2"/>
      </rPr>
      <t>Marinara Sauce 168 / 2.5 oz. Plastic Dipping Cups</t>
    </r>
  </si>
  <si>
    <r>
      <t>Red Gold</t>
    </r>
    <r>
      <rPr>
        <sz val="12"/>
        <rFont val="Arial"/>
        <family val="2"/>
      </rPr>
      <t xml:space="preserve"> Marinara Sauce 168 / 2.5 oz. Plastic Dipping Cups</t>
    </r>
  </si>
  <si>
    <t xml:space="preserve">1/2 c FV </t>
  </si>
  <si>
    <t xml:space="preserve">1/8 c FV </t>
  </si>
  <si>
    <t>72940-10094</t>
  </si>
  <si>
    <t>REDRL99</t>
  </si>
  <si>
    <r>
      <t xml:space="preserve">Redpack </t>
    </r>
    <r>
      <rPr>
        <sz val="12"/>
        <rFont val="Arial"/>
        <family val="2"/>
      </rPr>
      <t>Extra Heavy Pizza Sauce w/ Basil  6 / # 10 Cans</t>
    </r>
  </si>
  <si>
    <t>109 oz.</t>
  </si>
  <si>
    <t>(610) 440-0508</t>
  </si>
  <si>
    <t>tholmes@redgold.com</t>
  </si>
  <si>
    <t>Sales Contact:</t>
  </si>
  <si>
    <t xml:space="preserve"> CASE
NET
WEIGHT</t>
  </si>
  <si>
    <t>SERVINGS
PER
CASE</t>
  </si>
  <si>
    <t>SERVING
NET
WEIGHT</t>
  </si>
  <si>
    <t>RED GOLD
ITEM NUMBER</t>
  </si>
  <si>
    <t>AMOUNT
DONATED
FOOD PER
CASE</t>
  </si>
  <si>
    <t>EST. FINISHED
CASES PER TRUCK
OF PASTE</t>
  </si>
  <si>
    <t>EST.  ANNUAL CASES NEEDED</t>
  </si>
  <si>
    <t>EST. TOTAL PASTE POUNDS NEEDED</t>
  </si>
  <si>
    <t>EST. SERVINGS NEEDED PER YEAR</t>
  </si>
  <si>
    <r>
      <t xml:space="preserve">Red Gold </t>
    </r>
    <r>
      <rPr>
        <sz val="12"/>
        <rFont val="Arial"/>
        <family val="2"/>
      </rPr>
      <t>Enhanced</t>
    </r>
    <r>
      <rPr>
        <b/>
        <sz val="12"/>
        <rFont val="Arial"/>
        <family val="2"/>
      </rPr>
      <t xml:space="preserve"> </t>
    </r>
    <r>
      <rPr>
        <sz val="12"/>
        <rFont val="Arial"/>
        <family val="2"/>
      </rPr>
      <t>Enchilada Sauce - Low Sodium  6 / #10 Cans</t>
    </r>
  </si>
  <si>
    <t xml:space="preserve">   TOTAL ALL BRANDS</t>
  </si>
  <si>
    <r>
      <t xml:space="preserve">Red Gold </t>
    </r>
    <r>
      <rPr>
        <sz val="11"/>
        <rFont val="Arial"/>
        <family val="2"/>
      </rPr>
      <t>Enhanced</t>
    </r>
    <r>
      <rPr>
        <b/>
        <sz val="11"/>
        <rFont val="Arial"/>
        <family val="2"/>
      </rPr>
      <t xml:space="preserve"> </t>
    </r>
    <r>
      <rPr>
        <sz val="11"/>
        <rFont val="Arial"/>
        <family val="2"/>
      </rPr>
      <t>Enchilada Sauce - Low Sodium  6 / #10 Cans</t>
    </r>
  </si>
  <si>
    <t xml:space="preserve">ONLY if electronic signatures are available. A final executed copy will be returned for distributor's files. </t>
  </si>
  <si>
    <t>Jodi Batten - jbatten@redgold.com</t>
  </si>
  <si>
    <t>Todd Holmes - tholmes@redgold.com</t>
  </si>
  <si>
    <r>
      <t>Red Gold</t>
    </r>
    <r>
      <rPr>
        <sz val="11"/>
        <rFont val="Arial"/>
        <family val="2"/>
      </rPr>
      <t xml:space="preserve"> 100% Natural Ketchup made with Sugar Low Sodium 1/3 gal. Bag-In-Box (Wall Rack**) </t>
    </r>
  </si>
  <si>
    <t>22486-10078</t>
  </si>
  <si>
    <t>CULY572</t>
  </si>
  <si>
    <r>
      <t xml:space="preserve">Culinary Secrets / IMA </t>
    </r>
    <r>
      <rPr>
        <sz val="12"/>
        <rFont val="Arial"/>
        <family val="2"/>
      </rPr>
      <t>33% Fancy Ketchup  6 / 114 oz. Pouches (6 / 7 lb. 2 oz.)</t>
    </r>
  </si>
  <si>
    <t>CULY57D</t>
  </si>
  <si>
    <t>22486-18146</t>
  </si>
  <si>
    <r>
      <t xml:space="preserve">Culinary Secrets / IMA </t>
    </r>
    <r>
      <rPr>
        <sz val="12"/>
        <rFont val="Arial"/>
        <family val="2"/>
      </rPr>
      <t>33% Fancy Ketchup 2 / 1.5 gal. Pouches</t>
    </r>
  </si>
  <si>
    <t>CULY599</t>
  </si>
  <si>
    <r>
      <t xml:space="preserve">Culinary Secrets / IMA </t>
    </r>
    <r>
      <rPr>
        <sz val="12"/>
        <rFont val="Arial"/>
        <family val="2"/>
      </rPr>
      <t>33% Fancy Ketchup 6 / #10 Cans</t>
    </r>
  </si>
  <si>
    <t>CULY59G</t>
  </si>
  <si>
    <t>22486-18086</t>
  </si>
  <si>
    <r>
      <t xml:space="preserve">Culinary Secrets / IMA  </t>
    </r>
    <r>
      <rPr>
        <sz val="12"/>
        <rFont val="Arial"/>
        <family val="2"/>
      </rPr>
      <t>33% Fancy Ketchup 1,000 / 9 gm Portion Control</t>
    </r>
  </si>
  <si>
    <t>CULY59P</t>
  </si>
  <si>
    <t>22486-18145</t>
  </si>
  <si>
    <r>
      <t xml:space="preserve">Culinary Secrets / IMA </t>
    </r>
    <r>
      <rPr>
        <sz val="12"/>
        <rFont val="Arial"/>
        <family val="2"/>
      </rPr>
      <t xml:space="preserve">33% Fancy Ketchup 6 / 114 oz. Jugs </t>
    </r>
  </si>
  <si>
    <t>CULYA3G</t>
  </si>
  <si>
    <r>
      <t xml:space="preserve">Culinary Secrets / IMA </t>
    </r>
    <r>
      <rPr>
        <sz val="12"/>
        <rFont val="Arial"/>
        <family val="2"/>
      </rPr>
      <t>33% Fancy Ketchup 1 / 3 gal. Bag-In-Box</t>
    </r>
  </si>
  <si>
    <r>
      <t xml:space="preserve">Monarch / USF </t>
    </r>
    <r>
      <rPr>
        <sz val="12"/>
        <rFont val="Arial"/>
        <family val="2"/>
      </rPr>
      <t>33%</t>
    </r>
    <r>
      <rPr>
        <b/>
        <sz val="12"/>
        <rFont val="Arial"/>
        <family val="2"/>
      </rPr>
      <t xml:space="preserve"> </t>
    </r>
    <r>
      <rPr>
        <sz val="12"/>
        <rFont val="Arial"/>
        <family val="2"/>
      </rPr>
      <t xml:space="preserve">Fancy Ketchup 6 / #10 Cans </t>
    </r>
  </si>
  <si>
    <r>
      <t xml:space="preserve">Monarch / USF </t>
    </r>
    <r>
      <rPr>
        <sz val="12"/>
        <rFont val="Arial"/>
        <family val="2"/>
      </rPr>
      <t xml:space="preserve">33% Fancy Ketchup 6 / 114 oz. Jugs  </t>
    </r>
  </si>
  <si>
    <r>
      <t xml:space="preserve">Monarch / USF </t>
    </r>
    <r>
      <rPr>
        <sz val="12"/>
        <rFont val="Arial"/>
        <family val="2"/>
      </rPr>
      <t>33% Fancy Ketchup 1 / 3 gal. Bag-In-Box</t>
    </r>
  </si>
  <si>
    <r>
      <t xml:space="preserve">Monarch / USF </t>
    </r>
    <r>
      <rPr>
        <sz val="12"/>
        <rFont val="Arial"/>
        <family val="2"/>
      </rPr>
      <t>33% Fancy Ketchup 2 / 1.5 gal. Pouches</t>
    </r>
  </si>
  <si>
    <r>
      <t xml:space="preserve">Monarch / USF </t>
    </r>
    <r>
      <rPr>
        <sz val="12"/>
        <rFont val="Arial"/>
        <family val="2"/>
      </rPr>
      <t>33% Fancy Ketchup 1,000 / 9 gm Portion Control</t>
    </r>
  </si>
  <si>
    <t>Pass Thru Value</t>
  </si>
  <si>
    <t>SY</t>
  </si>
  <si>
    <t>0.60 oz.</t>
  </si>
  <si>
    <t>0.32 oz.</t>
  </si>
  <si>
    <t>1.00 oz.</t>
  </si>
  <si>
    <t>3.00 oz.</t>
  </si>
  <si>
    <t>2.50 oz.</t>
  </si>
  <si>
    <t>1.20 oz.</t>
  </si>
  <si>
    <t>1.40 oz.</t>
  </si>
  <si>
    <t>1.10 oz.</t>
  </si>
  <si>
    <t>2.20 oz.</t>
  </si>
  <si>
    <t>1.30 oz.</t>
  </si>
  <si>
    <t>0.50 oz.</t>
  </si>
  <si>
    <t>2.00 oz.</t>
  </si>
  <si>
    <t>TLW</t>
  </si>
  <si>
    <t xml:space="preserve"> per truckload of paste. The corresponding Pass Through Value Discount per case for each product is indicated above.</t>
  </si>
  <si>
    <t xml:space="preserve"> per pound or </t>
  </si>
  <si>
    <t>SEPDS Release Date</t>
  </si>
  <si>
    <t xml:space="preserve"> were provided by FNS via the </t>
  </si>
  <si>
    <t xml:space="preserve"> NMPA notification @ </t>
  </si>
  <si>
    <t>The Pass Thru Value (PTV) or NOI (Net Off Invoice) discount amount has been determined based on the quantity of tomato paste in the products being offered under this program. 100332 values quoted for the SY</t>
  </si>
  <si>
    <t>NOTE 1:  USDA WBSCM Item Code 100332 / Tomato Paste For Bulk Processing.</t>
  </si>
  <si>
    <t>www.k12tomatoes.com</t>
  </si>
  <si>
    <t>www.redgold.com/red-gold-company/foodservice/k-12-school-program</t>
  </si>
  <si>
    <t>RG EQUIVALENT 
ITEM NUMBER</t>
  </si>
  <si>
    <t>13.13 lbs.</t>
  </si>
  <si>
    <t>26.25 lbs.</t>
  </si>
  <si>
    <t xml:space="preserve"> are based on the FNS/NMPA e-mail of </t>
  </si>
  <si>
    <t xml:space="preserve"> referencing 100332 value @ </t>
  </si>
  <si>
    <t xml:space="preserve"> per truckload of paste. The corresponding Pass Through Value discount for each product has been indicated above (see Pass Through / Rebate Amount column) .</t>
  </si>
  <si>
    <t>IF YOU HAVE ANY QUESTIONS PLEASE CONTACT:</t>
  </si>
  <si>
    <t>Fax: 765-252-1306</t>
  </si>
  <si>
    <t>Please visit our K-12 School Program website at:</t>
  </si>
  <si>
    <r>
      <t>USDA WBSCM Item Code 100332 / Tomato Paste For Bulk Processing.</t>
    </r>
    <r>
      <rPr>
        <b/>
        <sz val="14"/>
        <color theme="0"/>
        <rFont val="Arial"/>
        <family val="2"/>
      </rPr>
      <t xml:space="preserve"> </t>
    </r>
    <r>
      <rPr>
        <sz val="14"/>
        <color theme="0"/>
        <rFont val="Arial"/>
        <family val="2"/>
      </rPr>
      <t>The Pass Thru Value (PTV) has been determined based on the quantity of tomato paste in the products being offered under this program. Values quoted for the SY</t>
    </r>
  </si>
  <si>
    <t>HUYYW2R</t>
  </si>
  <si>
    <t>72940-11207</t>
  </si>
  <si>
    <t>REDOA7D</t>
  </si>
  <si>
    <t>72940-11119</t>
  </si>
  <si>
    <t>15.00 lbs</t>
  </si>
  <si>
    <t>1.27 oz.</t>
  </si>
  <si>
    <t>NA</t>
  </si>
  <si>
    <t>20.0 oz.</t>
  </si>
  <si>
    <t>Todd Holmes, MBA, SNS</t>
  </si>
  <si>
    <r>
      <t>Red Gold</t>
    </r>
    <r>
      <rPr>
        <sz val="11"/>
        <rFont val="Arial"/>
        <family val="2"/>
      </rPr>
      <t xml:space="preserve"> BBQ Sauce Made with Sugar Low Sodium -2/ 1.5 gal. Dispenser Pouch Pack**</t>
    </r>
  </si>
  <si>
    <t>8 grams</t>
  </si>
  <si>
    <t>72940-11204</t>
  </si>
  <si>
    <t>HUYYW8G</t>
  </si>
  <si>
    <t>1.25 oz.</t>
  </si>
  <si>
    <t>REDNAHZC264</t>
  </si>
  <si>
    <t>72940-11058</t>
  </si>
  <si>
    <t>1.5 oz.</t>
  </si>
  <si>
    <r>
      <t xml:space="preserve">Red Gold </t>
    </r>
    <r>
      <rPr>
        <sz val="12"/>
        <rFont val="Arial"/>
        <family val="2"/>
      </rPr>
      <t>Salsa 264 / 1.5 oz. Plastic Dipping Cups</t>
    </r>
  </si>
  <si>
    <t>72940-11057</t>
  </si>
  <si>
    <t>20.63 lbs.</t>
  </si>
  <si>
    <t>24.75 lbs.</t>
  </si>
  <si>
    <t>72940-93074</t>
  </si>
  <si>
    <t>HUYYW7D</t>
  </si>
  <si>
    <t>VINMS99</t>
  </si>
  <si>
    <t>VINHM99</t>
  </si>
  <si>
    <r>
      <t>Vine Ripe</t>
    </r>
    <r>
      <rPr>
        <sz val="12"/>
        <rFont val="Arial"/>
        <family val="2"/>
      </rPr>
      <t xml:space="preserve"> Spaghetti Sauce - Low Sodium 6 / # 10 Cans</t>
    </r>
  </si>
  <si>
    <r>
      <t xml:space="preserve">Vine Ripe </t>
    </r>
    <r>
      <rPr>
        <sz val="12"/>
        <rFont val="Arial"/>
        <family val="2"/>
      </rPr>
      <t>Tomato Sauce - Low Sodium 6 / # 10 Cans</t>
    </r>
  </si>
  <si>
    <t>72940-10015</t>
  </si>
  <si>
    <t>72940-10052</t>
  </si>
  <si>
    <r>
      <t>Red Gold</t>
    </r>
    <r>
      <rPr>
        <sz val="12"/>
        <rFont val="Arial"/>
        <family val="2"/>
      </rPr>
      <t xml:space="preserve"> Marinara Sauce 264 / 1.25 oz. Plastic Dipping Cups</t>
    </r>
  </si>
  <si>
    <r>
      <t xml:space="preserve">Red Gold </t>
    </r>
    <r>
      <rPr>
        <sz val="11"/>
        <rFont val="Arial"/>
        <family val="2"/>
      </rPr>
      <t>Salsa 264 / 1.5 oz. Plastic Dipping Cups</t>
    </r>
  </si>
  <si>
    <r>
      <t xml:space="preserve">Red Gold </t>
    </r>
    <r>
      <rPr>
        <sz val="11"/>
        <rFont val="Arial"/>
        <family val="2"/>
      </rPr>
      <t>Marinara Sauce 264 / 1.25 oz. Plastic Dipping Cups</t>
    </r>
  </si>
  <si>
    <r>
      <t xml:space="preserve">Vine Ripe </t>
    </r>
    <r>
      <rPr>
        <sz val="11"/>
        <rFont val="Arial"/>
        <family val="2"/>
      </rPr>
      <t>Spaghetti Sauce - Low Sodium 6 / # 10 Cans</t>
    </r>
  </si>
  <si>
    <r>
      <t>Vine Ripe</t>
    </r>
    <r>
      <rPr>
        <sz val="11"/>
        <rFont val="Arial"/>
        <family val="2"/>
      </rPr>
      <t xml:space="preserve"> Tomato Sauce - Low Sodium 6 / # 10 Cans</t>
    </r>
  </si>
  <si>
    <t>Redpack and Red Gold are the registered trademarks of Red Gold, LLC., Elwood, IN</t>
  </si>
  <si>
    <t xml:space="preserve">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t>
  </si>
  <si>
    <t>REDSCHZC264</t>
  </si>
  <si>
    <t>REDSCHCZ264</t>
  </si>
  <si>
    <t>115 oz</t>
  </si>
  <si>
    <t>0.60 oz</t>
  </si>
  <si>
    <t>114 oz</t>
  </si>
  <si>
    <t>6 / #10 Pouches (6 / 7 lb. 2 oz)</t>
  </si>
  <si>
    <t>6/ #10 Jugs (6 /114 oz)</t>
  </si>
  <si>
    <t>9 / 64 oz Plastic</t>
  </si>
  <si>
    <t>64 oz</t>
  </si>
  <si>
    <t>0.32 oz</t>
  </si>
  <si>
    <t>0.28 oz</t>
  </si>
  <si>
    <t>20.0 oz</t>
  </si>
  <si>
    <t>1 oz</t>
  </si>
  <si>
    <t>1.00 oz</t>
  </si>
  <si>
    <t>1.25 oz</t>
  </si>
  <si>
    <t>2.5 oz</t>
  </si>
  <si>
    <t>2.50 oz</t>
  </si>
  <si>
    <t>1.5 oz</t>
  </si>
  <si>
    <t>1.50 oz</t>
  </si>
  <si>
    <t>3.0 oz</t>
  </si>
  <si>
    <t>3.00 oz</t>
  </si>
  <si>
    <t>103 oz</t>
  </si>
  <si>
    <t>106 oz</t>
  </si>
  <si>
    <t>1.20 oz</t>
  </si>
  <si>
    <t>105 oz</t>
  </si>
  <si>
    <t>1.40 oz</t>
  </si>
  <si>
    <t>1.10 oz</t>
  </si>
  <si>
    <t>109 oz</t>
  </si>
  <si>
    <t>2.20 oz</t>
  </si>
  <si>
    <t>108 oz</t>
  </si>
  <si>
    <t>1.30 oz</t>
  </si>
  <si>
    <t>111 oz</t>
  </si>
  <si>
    <t>0.50 oz</t>
  </si>
  <si>
    <t>1.11 oz</t>
  </si>
  <si>
    <t>2.00 oz</t>
  </si>
  <si>
    <t>12 / 46 oz Cans</t>
  </si>
  <si>
    <t>46 oz</t>
  </si>
  <si>
    <t>8.6 oz</t>
  </si>
  <si>
    <t>Sacramento Tomato Juice 12 / 46 oz Cans</t>
  </si>
  <si>
    <r>
      <rPr>
        <b/>
        <sz val="12"/>
        <rFont val="Arial"/>
        <family val="2"/>
      </rPr>
      <t>Huy Fong</t>
    </r>
    <r>
      <rPr>
        <sz val="12"/>
        <rFont val="Arial"/>
        <family val="2"/>
      </rPr>
      <t xml:space="preserve"> "Rooster" Original Sriracha Hot Chili Sauce Ketchup  - 1000 / 8 gram Foil Packet </t>
    </r>
  </si>
  <si>
    <r>
      <t>Redpack</t>
    </r>
    <r>
      <rPr>
        <sz val="12"/>
        <rFont val="Arial"/>
        <family val="2"/>
      </rPr>
      <t xml:space="preserve"> Concentrated &amp; Crushed All Purpose Tomatoes 6 / # 10 Cans</t>
    </r>
  </si>
  <si>
    <r>
      <t>Red Gold</t>
    </r>
    <r>
      <rPr>
        <sz val="12"/>
        <rFont val="Arial"/>
        <family val="2"/>
      </rPr>
      <t xml:space="preserve"> 33% Fancy Ketchup 1 / 3 gal. Bag-In-Box for Wall Rack</t>
    </r>
  </si>
  <si>
    <r>
      <rPr>
        <b/>
        <sz val="12"/>
        <rFont val="Arial"/>
        <family val="2"/>
      </rPr>
      <t>Huy Fong</t>
    </r>
    <r>
      <rPr>
        <sz val="12"/>
        <rFont val="Arial"/>
        <family val="2"/>
      </rPr>
      <t xml:space="preserve"> "Rooster" Original Sriracha Hot Chili Sauce Ketchup - 2 / 1.5 gal. Dispenser Pouch Pack**</t>
    </r>
  </si>
  <si>
    <t>** Dispensers available by contacting your local foodservice broker.</t>
  </si>
  <si>
    <t>43.13 lbs</t>
  </si>
  <si>
    <t>42.75 lbs</t>
  </si>
  <si>
    <t>36.00 lbs</t>
  </si>
  <si>
    <t>28.5 lbs</t>
  </si>
  <si>
    <t>28.50 lbs</t>
  </si>
  <si>
    <t>14.5 lbs</t>
  </si>
  <si>
    <t>43.50 lbs</t>
  </si>
  <si>
    <t>29.00 lbs</t>
  </si>
  <si>
    <t>19.84 lbs</t>
  </si>
  <si>
    <t>17.50 lbs</t>
  </si>
  <si>
    <t>15.63 lbs</t>
  </si>
  <si>
    <t>20.63 lbs</t>
  </si>
  <si>
    <t>13.13 lbs</t>
  </si>
  <si>
    <t>26.25 lbs</t>
  </si>
  <si>
    <t>24.75 lbs</t>
  </si>
  <si>
    <t>15.75 lbs</t>
  </si>
  <si>
    <t>31.52 lbs</t>
  </si>
  <si>
    <t>38.63 lbs</t>
  </si>
  <si>
    <t>39.75 lbs</t>
  </si>
  <si>
    <t>39.38 lbs</t>
  </si>
  <si>
    <t>40.50 lbs</t>
  </si>
  <si>
    <t>41.63 lbs</t>
  </si>
  <si>
    <t>36.86 lbs</t>
  </si>
  <si>
    <t>34.50 lbs</t>
  </si>
  <si>
    <r>
      <t xml:space="preserve">PASS THRU VALUE </t>
    </r>
    <r>
      <rPr>
        <b/>
        <sz val="12"/>
        <rFont val="Arial"/>
        <family val="2"/>
      </rPr>
      <t>PER CASE</t>
    </r>
  </si>
  <si>
    <r>
      <t>Red Gold</t>
    </r>
    <r>
      <rPr>
        <sz val="12"/>
        <rFont val="Arial"/>
        <family val="2"/>
      </rPr>
      <t xml:space="preserve"> 33% Fancy Ketchup 6 / 114 oz Pouches (6 / 7 lb. 2 oz) </t>
    </r>
  </si>
  <si>
    <r>
      <t xml:space="preserve">Red Gold </t>
    </r>
    <r>
      <rPr>
        <sz val="12"/>
        <rFont val="Arial"/>
        <family val="2"/>
      </rPr>
      <t xml:space="preserve">33% Fancy Ketchup 9 / 64 oz Plastic Squeeze Bottle </t>
    </r>
  </si>
  <si>
    <r>
      <t xml:space="preserve">Red Gold </t>
    </r>
    <r>
      <rPr>
        <sz val="12"/>
        <rFont val="Arial"/>
        <family val="2"/>
      </rPr>
      <t>Tomato Juice No Salt Added (NSA)  12 / 46 oz Cans</t>
    </r>
  </si>
  <si>
    <t>Amount of Donated Food Per Case</t>
  </si>
  <si>
    <t>Pass Thru Value Per Case</t>
  </si>
  <si>
    <t>1.26 oz</t>
  </si>
  <si>
    <t>29.20 lbs</t>
  </si>
  <si>
    <t>REDOA9P</t>
  </si>
  <si>
    <t>REDYL9P</t>
  </si>
  <si>
    <t>72940-74737</t>
  </si>
  <si>
    <t>72940-74739</t>
  </si>
  <si>
    <t>72940-74738</t>
  </si>
  <si>
    <t>HUYYW9P</t>
  </si>
  <si>
    <t>1.26 oz.</t>
  </si>
  <si>
    <r>
      <t>Red Gold</t>
    </r>
    <r>
      <rPr>
        <sz val="11"/>
        <rFont val="Arial"/>
        <family val="2"/>
      </rPr>
      <t xml:space="preserve"> 100% Natural Ketchup made with Sugar Low Sodium - 2/1.5gal. Dispenser Pouch Pack**</t>
    </r>
  </si>
  <si>
    <r>
      <t>Red Gold</t>
    </r>
    <r>
      <rPr>
        <sz val="11"/>
        <rFont val="Arial"/>
        <family val="2"/>
      </rPr>
      <t xml:space="preserve"> Naturally Balanced Ketchup (Made w/Sugar - Enhanced Low Sodium)- 2/1.5 gal. Dispenser Pouch Pack** </t>
    </r>
  </si>
  <si>
    <r>
      <t xml:space="preserve">Red Gold </t>
    </r>
    <r>
      <rPr>
        <sz val="11"/>
        <rFont val="Arial"/>
        <family val="2"/>
      </rPr>
      <t>BBQ Sauce Naturally Balanced (Made with Sugar/ Enhanced Low Sodium) 2/1.5 gal. Dispenser Pouch Pack**</t>
    </r>
  </si>
  <si>
    <r>
      <t xml:space="preserve">Red Gold </t>
    </r>
    <r>
      <rPr>
        <sz val="11"/>
        <rFont val="Arial"/>
        <family val="2"/>
      </rPr>
      <t xml:space="preserve">BBQ Sauce Naturally Balanced (Made with Sugar/ Enhanced Low Sodium) 250 / 1 oz Plastic Dunk Cups </t>
    </r>
  </si>
  <si>
    <r>
      <t xml:space="preserve">Red Gold </t>
    </r>
    <r>
      <rPr>
        <sz val="12"/>
        <rFont val="Arial"/>
        <family val="2"/>
      </rPr>
      <t>Marinara Sauce Dipping Cups (Made with Sugar/ Enhanced Low Sodium)  264 / 1.25 oz. Cups</t>
    </r>
  </si>
  <si>
    <r>
      <t xml:space="preserve">Red Gold </t>
    </r>
    <r>
      <rPr>
        <sz val="12"/>
        <rFont val="Arial"/>
        <family val="2"/>
      </rPr>
      <t>Marinara Sauce Dipping Cups (Made with Sugar/ Enhanced Low Sodium)  84 / 2.5 oz Cups</t>
    </r>
  </si>
  <si>
    <r>
      <t xml:space="preserve">Red Gold </t>
    </r>
    <r>
      <rPr>
        <sz val="12"/>
        <rFont val="Arial"/>
        <family val="2"/>
      </rPr>
      <t>Marinara Sauce Dipping Cups (Made with Sugar/ Enhanced Low Sodium) 168 / 2.5 oz  Cups</t>
    </r>
  </si>
  <si>
    <r>
      <t xml:space="preserve">Red Gold </t>
    </r>
    <r>
      <rPr>
        <sz val="11"/>
        <rFont val="Arial"/>
        <family val="2"/>
      </rPr>
      <t xml:space="preserve">Marinara Sauce Dunk Cups (Made with Sugar/ Enhanced Low Sodium) 250 / 1 oz. Cups </t>
    </r>
  </si>
  <si>
    <r>
      <t xml:space="preserve">Red Gold </t>
    </r>
    <r>
      <rPr>
        <sz val="12"/>
        <rFont val="Arial"/>
        <family val="2"/>
      </rPr>
      <t>Salsa Dipping Cups (Made with Sugar/ Enhanced Low Sodium)  264 / 1.5 oz  Cups</t>
    </r>
  </si>
  <si>
    <r>
      <t xml:space="preserve">Red Gold </t>
    </r>
    <r>
      <rPr>
        <sz val="12"/>
        <rFont val="Arial"/>
        <family val="2"/>
      </rPr>
      <t>Salsa Dipping Cups (Made with Sugar/ Enhanced Low Sodium) 84 / 3 oz Cups</t>
    </r>
  </si>
  <si>
    <r>
      <t xml:space="preserve">Red Gold </t>
    </r>
    <r>
      <rPr>
        <sz val="12"/>
        <rFont val="Arial"/>
        <family val="2"/>
      </rPr>
      <t>Salsa Dipping Cups (Made with Sugar/ Enhanced Low Sodium) 168 / 3 oz Cups</t>
    </r>
  </si>
  <si>
    <r>
      <rPr>
        <b/>
        <sz val="12"/>
        <rFont val="Arial"/>
        <family val="2"/>
      </rPr>
      <t>Huy Fong</t>
    </r>
    <r>
      <rPr>
        <sz val="12"/>
        <rFont val="Arial"/>
        <family val="2"/>
      </rPr>
      <t xml:space="preserve"> "Rooster" Original Sriracha Hot Chili Sauce Ketchup - 12 / 20 oz Bottles</t>
    </r>
  </si>
  <si>
    <r>
      <t xml:space="preserve">Red Gold </t>
    </r>
    <r>
      <rPr>
        <sz val="12"/>
        <rFont val="Arial"/>
        <family val="2"/>
      </rPr>
      <t>Nutritionally</t>
    </r>
    <r>
      <rPr>
        <b/>
        <sz val="12"/>
        <rFont val="Arial"/>
        <family val="2"/>
      </rPr>
      <t xml:space="preserve"> </t>
    </r>
    <r>
      <rPr>
        <sz val="12"/>
        <rFont val="Arial"/>
        <family val="2"/>
      </rPr>
      <t>Enhanced</t>
    </r>
    <r>
      <rPr>
        <b/>
        <sz val="12"/>
        <rFont val="Arial"/>
        <family val="2"/>
      </rPr>
      <t xml:space="preserve"> </t>
    </r>
    <r>
      <rPr>
        <sz val="12"/>
        <rFont val="Arial"/>
        <family val="2"/>
      </rPr>
      <t>Enchilada Sauce - 6 / #10 Cans</t>
    </r>
  </si>
  <si>
    <r>
      <t>Redpack</t>
    </r>
    <r>
      <rPr>
        <sz val="12"/>
        <rFont val="Arial"/>
        <family val="2"/>
      </rPr>
      <t xml:space="preserve"> Marinara Sauce - 6 Poly Pouches</t>
    </r>
  </si>
  <si>
    <t>72940-99707</t>
  </si>
  <si>
    <t>RPKNC9H</t>
  </si>
  <si>
    <r>
      <t xml:space="preserve">Redpack </t>
    </r>
    <r>
      <rPr>
        <sz val="11"/>
        <rFont val="Arial"/>
        <family val="2"/>
      </rPr>
      <t>Marinara Sauce - 6 Poly Pouches</t>
    </r>
  </si>
  <si>
    <r>
      <rPr>
        <b/>
        <sz val="12"/>
        <rFont val="Arial"/>
        <family val="2"/>
      </rPr>
      <t>Huy Fong</t>
    </r>
    <r>
      <rPr>
        <sz val="12"/>
        <rFont val="Arial"/>
        <family val="2"/>
      </rPr>
      <t xml:space="preserve"> "Rooster" Original Sriracha Hot Chili Sauce Ketchup - 6/ 113 oz Jugs with Pump </t>
    </r>
  </si>
  <si>
    <t>113 oz</t>
  </si>
  <si>
    <t>42.38 lbs</t>
  </si>
  <si>
    <t>42.19 lbs</t>
  </si>
  <si>
    <t>112.5 oz.</t>
  </si>
  <si>
    <t>42.19 lbs.</t>
  </si>
  <si>
    <r>
      <t>Red Gold</t>
    </r>
    <r>
      <rPr>
        <sz val="11"/>
        <rFont val="Arial"/>
        <family val="2"/>
      </rPr>
      <t xml:space="preserve"> 100% Natural Ketchup made with Sugar Low Sodium 6/ 112.5 oz. Jugs with Pump </t>
    </r>
  </si>
  <si>
    <t>112.5 oz</t>
  </si>
  <si>
    <r>
      <t>Red Gold</t>
    </r>
    <r>
      <rPr>
        <sz val="12"/>
        <rFont val="Arial"/>
        <family val="2"/>
      </rPr>
      <t xml:space="preserve"> Naturally Balanced Ketchup (Made w/Sugar - Enhanced Low Sodium)  6/#10 Cans </t>
    </r>
  </si>
  <si>
    <r>
      <rPr>
        <b/>
        <sz val="11"/>
        <rFont val="Arial"/>
        <family val="2"/>
      </rP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- 1,000 / 9 gm Foil Packets </t>
    </r>
  </si>
  <si>
    <r>
      <t xml:space="preserve">Red Gold </t>
    </r>
    <r>
      <rPr>
        <sz val="11"/>
        <rFont val="Arial"/>
        <family val="2"/>
      </rPr>
      <t>Naturally Balanced Ketchup (Made w/Sugar - Enhanced Low Sodium)- 250 / 1 oz. Plastic Dunk Cups</t>
    </r>
  </si>
  <si>
    <r>
      <rPr>
        <b/>
        <sz val="12"/>
        <color rgb="FFFF0000"/>
        <rFont val="Arial"/>
        <family val="2"/>
      </rPr>
      <t xml:space="preserve">Red Gold Naturally Balanced Ketchup (Made w/Sugar; Enhanced Low Sodium) - </t>
    </r>
    <r>
      <rPr>
        <sz val="12"/>
        <color rgb="FFFF0000"/>
        <rFont val="Arial"/>
        <family val="2"/>
      </rPr>
      <t xml:space="preserve">6/#10 Jugs w/ Pump </t>
    </r>
  </si>
  <si>
    <r>
      <t xml:space="preserve">Red Gold </t>
    </r>
    <r>
      <rPr>
        <sz val="12"/>
        <rFont val="Arial"/>
        <family val="2"/>
      </rPr>
      <t xml:space="preserve">33% Fancy Ketchup -  6/#10  Jugs with Pump </t>
    </r>
  </si>
  <si>
    <r>
      <t>NOTE 3:</t>
    </r>
    <r>
      <rPr>
        <sz val="14"/>
        <rFont val="Arial"/>
        <family val="2"/>
      </rPr>
      <t xml:space="preserve"> Some states and/or cooperatives may choose to obtain their purchase commitment on 100332 via an alternative unit quantity (i.e. 40 lbs, 400 lbs, etc).  Please confirm the quantity amount being requested by your respective agency and order accordingly.   </t>
    </r>
  </si>
  <si>
    <r>
      <t xml:space="preserve">For School District: </t>
    </r>
    <r>
      <rPr>
        <sz val="12"/>
        <rFont val="Arial"/>
        <family val="2"/>
      </rPr>
      <t>Red Gold will work with your distributor to set you up on an "Ebate or automatic monthly rebate" program whereby your participating distributor will automatically provide Red Gold your monthly usage reports of the eligible Red Gold products currently on the Commodity Program. By completing the form below, you are indicating you want to participate in the Red Gold EBATE program, assuming it is offered by your distributor.</t>
    </r>
  </si>
  <si>
    <t xml:space="preserve">4. RED GOLD EDUCATION MANAGER ACKNOWLEDGEMENT </t>
  </si>
  <si>
    <t>Red Gold Sales Manager - Field Sales or Education Team</t>
  </si>
  <si>
    <t xml:space="preserve"> Red Gold signature. Fax completed sheets (765-252-1306) or submit signed pages by email </t>
  </si>
  <si>
    <t>To Distributor: This form must be signed and returned to your Red Gold Sales Manager for final</t>
  </si>
  <si>
    <t>Red Gold BBQ Sauce Naturally Balanced (Made with Sugar/ Enhanced Low Sodium) 6/114 oz. (#10) Jugs w/Pump</t>
  </si>
  <si>
    <r>
      <t xml:space="preserve">Red Gold </t>
    </r>
    <r>
      <rPr>
        <sz val="11"/>
        <rFont val="Arial"/>
        <family val="2"/>
      </rPr>
      <t>Naturally Balanced Ketchup (Made w/Sugar - Enhanced Low Sodium)</t>
    </r>
    <r>
      <rPr>
        <b/>
        <sz val="11"/>
        <rFont val="Arial"/>
        <family val="2"/>
      </rPr>
      <t xml:space="preserve"> -</t>
    </r>
    <r>
      <rPr>
        <sz val="11"/>
        <rFont val="Arial"/>
        <family val="2"/>
      </rPr>
      <t xml:space="preserve"> 1/3 gal. Bag-In-Box (Wall Rack)</t>
    </r>
  </si>
  <si>
    <r>
      <t>CREDITING ITEMS -</t>
    </r>
    <r>
      <rPr>
        <b/>
        <i/>
        <sz val="12"/>
        <rFont val="Arial"/>
        <family val="2"/>
      </rPr>
      <t xml:space="preserve"> </t>
    </r>
    <r>
      <rPr>
        <b/>
        <sz val="12"/>
        <rFont val="Arial"/>
        <family val="2"/>
      </rPr>
      <t>Traditional Tomato Products / Vine Ripe (Regular) Low Sodium Items</t>
    </r>
  </si>
  <si>
    <t>** Dispenser Program available by contacting your local foodservice broker.</t>
  </si>
  <si>
    <t>Tomato Paste Totes: USDA WBSCM Item Code 100332</t>
  </si>
  <si>
    <r>
      <t>Redpack</t>
    </r>
    <r>
      <rPr>
        <sz val="12"/>
        <rFont val="Arial"/>
        <family val="2"/>
      </rPr>
      <t xml:space="preserve"> Multi Purpose Spaghetti Sauce -  6 / # 10 Cans</t>
    </r>
  </si>
  <si>
    <r>
      <t>Redpack</t>
    </r>
    <r>
      <rPr>
        <sz val="12"/>
        <rFont val="Arial"/>
        <family val="2"/>
      </rPr>
      <t xml:space="preserve"> Multi Purpose Marinara Sauce -  6 / # 10 Cans</t>
    </r>
  </si>
  <si>
    <r>
      <t xml:space="preserve">Redpack </t>
    </r>
    <r>
      <rPr>
        <sz val="12"/>
        <rFont val="Arial"/>
        <family val="2"/>
      </rPr>
      <t>Extra Heavy Pizza Sauce w/ Basil -  6 / # 10 Cans</t>
    </r>
  </si>
  <si>
    <r>
      <t>Redpack</t>
    </r>
    <r>
      <rPr>
        <sz val="12"/>
        <rFont val="Arial"/>
        <family val="2"/>
      </rPr>
      <t xml:space="preserve"> Sloppy Joe Sauce - 6 / # 10 Cans</t>
    </r>
  </si>
  <si>
    <r>
      <t>Redpack</t>
    </r>
    <r>
      <rPr>
        <sz val="12"/>
        <rFont val="Arial"/>
        <family val="2"/>
      </rPr>
      <t xml:space="preserve"> Concentrated &amp; Crushed All Purpose Tomatoes - 6 / # 10 Cans</t>
    </r>
  </si>
  <si>
    <r>
      <t>Redpack</t>
    </r>
    <r>
      <rPr>
        <sz val="12"/>
        <rFont val="Arial"/>
        <family val="2"/>
      </rPr>
      <t xml:space="preserve"> Tomato Paste  - 6 / # 10 Cans</t>
    </r>
  </si>
  <si>
    <r>
      <t>Redpack</t>
    </r>
    <r>
      <rPr>
        <sz val="12"/>
        <rFont val="Arial"/>
        <family val="2"/>
      </rPr>
      <t xml:space="preserve"> Tomato Sauce - 6 / # 10 Cans</t>
    </r>
  </si>
  <si>
    <r>
      <t>Redpack</t>
    </r>
    <r>
      <rPr>
        <sz val="12"/>
        <rFont val="Arial"/>
        <family val="2"/>
      </rPr>
      <t xml:space="preserve"> Tomato Puree (1.06 Specific Gravity) - 6 / # 10 Cans</t>
    </r>
  </si>
  <si>
    <r>
      <t>Vine Ripe</t>
    </r>
    <r>
      <rPr>
        <sz val="12"/>
        <rFont val="Arial"/>
        <family val="2"/>
      </rPr>
      <t xml:space="preserve"> Spaghetti Sauce - Low Sodium  - 6 / # 10 Cans (Sodium Reduced / No additional enhancements)</t>
    </r>
  </si>
  <si>
    <r>
      <t xml:space="preserve">Vine Ripe </t>
    </r>
    <r>
      <rPr>
        <sz val="12"/>
        <rFont val="Arial"/>
        <family val="2"/>
      </rPr>
      <t>Tomato Sauce - Low Sodium -  6 / # 10 Cans (Sodium Reduced / No additional enhancements)</t>
    </r>
  </si>
  <si>
    <t xml:space="preserve">Huy Fong "Rooster" Original Sriracha Hot Chili Sauce Ketchup (No HFCS) - 6/ 113 oz Jugs with Pump </t>
  </si>
  <si>
    <t>TOTAL ENTITLEMENT DOLLARS ($) COMMITTED</t>
  </si>
  <si>
    <t xml:space="preserve">   TOTAL ALL ITEMS (LBS.)</t>
  </si>
  <si>
    <t>PASS THRU VALUE PER CASE</t>
  </si>
  <si>
    <t>GENERAL INFORMATION: FOR NET OFF INVOICE (NOI) COMMODITY PROCESSING METHOD</t>
  </si>
  <si>
    <t>GENERAL INFORMATION: THE RED GOLD COMMODITY PROCESSING PROGRAM (NOT NOI)</t>
  </si>
  <si>
    <t>And Direct Sale School District Customers (Full TL or 1/2 TL Only)</t>
  </si>
  <si>
    <r>
      <t>Note 2:</t>
    </r>
    <r>
      <rPr>
        <sz val="13"/>
        <rFont val="Arial"/>
        <family val="2"/>
      </rPr>
      <t xml:space="preserve"> If the program is offered as a </t>
    </r>
    <r>
      <rPr>
        <b/>
        <sz val="13"/>
        <color indexed="10"/>
        <rFont val="Arial"/>
        <family val="2"/>
      </rPr>
      <t>REBATE/REFUND</t>
    </r>
    <r>
      <rPr>
        <sz val="13"/>
        <rFont val="Arial"/>
        <family val="2"/>
      </rPr>
      <t>, this discount can be obtained by filing for the applicable total discount on a monthly OR quarterly basis, with proof of delivery of qualified products. In addition, an automatic "ebate" program (i.e. electronic rebate) can be established with participating Distributors, utilizing Distributor Tracking Reports, to calculate refund amounts on qualified products listed in this document. Pounds will be deducted from the school account when the rebate check is issued.</t>
    </r>
  </si>
  <si>
    <r>
      <t>Note 1:</t>
    </r>
    <r>
      <rPr>
        <sz val="13"/>
        <rFont val="Arial"/>
        <family val="2"/>
      </rPr>
      <t xml:space="preserve"> This program is being offered in this state under</t>
    </r>
    <r>
      <rPr>
        <b/>
        <sz val="13"/>
        <rFont val="Arial"/>
        <family val="2"/>
      </rPr>
      <t xml:space="preserve"> </t>
    </r>
    <r>
      <rPr>
        <b/>
        <sz val="13"/>
        <color rgb="FFFF0000"/>
        <rFont val="Arial"/>
        <family val="2"/>
      </rPr>
      <t xml:space="preserve">limited terms and conditions, based on the applicable rules and guidelines of the governing state. </t>
    </r>
    <r>
      <rPr>
        <sz val="13"/>
        <rFont val="Arial"/>
        <family val="2"/>
      </rPr>
      <t>The Pass Thru Value Per Case amount is the value of the Donated Food in the case and the amount that the product will be discounted from the standard commercial bid price quoted by a commercial distributor when not invoiced directly by Red Gold under the Indirect Sale Discount Options.</t>
    </r>
  </si>
  <si>
    <t>General Information &amp; Introduction Related to the USDA Commodity Processing Program</t>
  </si>
  <si>
    <t xml:space="preserve">USDA WBSCM Item Code 100332: Tomato Paste Totes </t>
  </si>
  <si>
    <t>EST.  ANNUAL CASES NEEDED (N)</t>
  </si>
  <si>
    <t>EST. SERVINGS NEEDED PER YEAR (P)</t>
  </si>
  <si>
    <t>District to complete column N or column P and pounds will be automatically calculated (all others locked)</t>
  </si>
  <si>
    <t>Redpack and Red Gold and Better Nutrition Made Simple are the registered trademarks of Red Gold, LLC., Elwood, IN  -                        Page 1 of 2 (Contact Information on Page 2)</t>
  </si>
  <si>
    <t>Redpack and Red Gold and Better Nutrition Made Simple are the registered trademarks of Red Gold, LLC., Elwood, IN  -                        Page 2 of 2 (Calculator on Page 1)</t>
  </si>
  <si>
    <t>Visit www.k12tomatoes.com to download an EXCEL Version of this spreadsheet.</t>
  </si>
  <si>
    <t>ELIGIBLE DISTRIBUTOR BRANDS AND PRODUCTS: KETCHUP ONLY</t>
  </si>
  <si>
    <r>
      <t xml:space="preserve">Monarch / USF </t>
    </r>
    <r>
      <rPr>
        <sz val="12"/>
        <rFont val="Arial"/>
        <family val="2"/>
      </rPr>
      <t xml:space="preserve">33% Fancy Ketchup 6/114 oz. Pouches </t>
    </r>
    <r>
      <rPr>
        <sz val="11"/>
        <rFont val="Arial"/>
        <family val="2"/>
      </rPr>
      <t>(6/7 lb 2 oz)</t>
    </r>
  </si>
  <si>
    <r>
      <t xml:space="preserve">RED GOLD COMMODITY PROCESSING - </t>
    </r>
    <r>
      <rPr>
        <b/>
        <sz val="16"/>
        <color indexed="10"/>
        <rFont val="Arial Black"/>
        <family val="2"/>
      </rPr>
      <t>REBATE REQUEST FORM for ELIGIBLE SCHOOL DISTRICT</t>
    </r>
  </si>
  <si>
    <t>School District Name:</t>
  </si>
  <si>
    <t>Purchase Date Range for Requested Rebates (MM/DD/YYYY to MM/DD/YYYY):</t>
  </si>
  <si>
    <t xml:space="preserve">School District Name: </t>
  </si>
  <si>
    <t>Broker Name (if submitting):</t>
  </si>
  <si>
    <r>
      <t>CUSTOMER REBATE INFORMATION</t>
    </r>
    <r>
      <rPr>
        <sz val="14"/>
        <color rgb="FFFF0000"/>
        <rFont val="Arial Black"/>
        <family val="2"/>
      </rPr>
      <t xml:space="preserve"> </t>
    </r>
    <r>
      <rPr>
        <sz val="14"/>
        <color rgb="FFFF0000"/>
        <rFont val="Arial"/>
        <family val="2"/>
      </rPr>
      <t>- Must Be Filled In Completely</t>
    </r>
  </si>
  <si>
    <t>Date Form Completed:</t>
  </si>
  <si>
    <t>Red Gold Only: Date Form Received:_________ Date Payment Processed / Pounds Deducted/ Check Mailed:__________</t>
  </si>
  <si>
    <t>Red Gold, LLC. - Education Team Email Contact Info.</t>
  </si>
  <si>
    <t>Date Submitted for Processing:</t>
  </si>
  <si>
    <t>MGR Name:</t>
  </si>
  <si>
    <t>COLUMN D
(A x B = D)</t>
  </si>
  <si>
    <t>TOTAL POUNDS BY PRODUCT</t>
  </si>
  <si>
    <t>COLUMN E
(B x C = E)</t>
  </si>
  <si>
    <t>School District Completes Column B
Column D &amp; E is automatically calculated</t>
  </si>
  <si>
    <t>TOTAL CASES</t>
  </si>
  <si>
    <t>TOTAL POUNDS</t>
  </si>
  <si>
    <t>TOTAL DOLLAR</t>
  </si>
  <si>
    <t>2020/2021</t>
  </si>
  <si>
    <t>11/01/2019</t>
  </si>
  <si>
    <t>Issue Date: 11/5/19</t>
  </si>
  <si>
    <t xml:space="preserve">Value Pass-Through Options:  NOI (Net Off Invoice), Indirect Sales Discount (Rebate / Refund / FFS with Restrictions) </t>
  </si>
  <si>
    <r>
      <t>Red Gold</t>
    </r>
    <r>
      <rPr>
        <sz val="12"/>
        <rFont val="Arial"/>
        <family val="2"/>
      </rPr>
      <t xml:space="preserve"> 100% Natural Ketchup made w/Sugar LS - 6/ 112.5 oz. Jugs with Pump </t>
    </r>
  </si>
  <si>
    <t>Toll Free (877)748-9798  Extension 1209</t>
  </si>
  <si>
    <t>Toll Free (877) 748-9798   Extension 1630</t>
  </si>
  <si>
    <r>
      <t xml:space="preserve">West Creek / Performance FS </t>
    </r>
    <r>
      <rPr>
        <sz val="12"/>
        <rFont val="Arial"/>
        <family val="2"/>
      </rPr>
      <t xml:space="preserve">33% Fancy Ketchup 6 /114 oz. Pouches </t>
    </r>
    <r>
      <rPr>
        <sz val="11"/>
        <rFont val="Arial"/>
        <family val="2"/>
      </rPr>
      <t>(6/7 lb 2 oz)</t>
    </r>
  </si>
  <si>
    <t>NITY59G</t>
  </si>
  <si>
    <t xml:space="preserve"> 58108-43693 </t>
  </si>
  <si>
    <r>
      <t xml:space="preserve">1906 / Ben E. Keith </t>
    </r>
    <r>
      <rPr>
        <sz val="12"/>
        <rFont val="Arial"/>
        <family val="2"/>
      </rPr>
      <t xml:space="preserve">33% Fancy Ketchup 1,000 / 9 gm Portion Control </t>
    </r>
  </si>
  <si>
    <t>46045-06704</t>
  </si>
  <si>
    <t>Operator Channel</t>
  </si>
  <si>
    <t>IN HQ: (877) 748-9798 Extension 1611</t>
  </si>
  <si>
    <t>Education (K12) / Non-Commercial</t>
  </si>
  <si>
    <t>National Sales &amp; Marketing Director -</t>
  </si>
  <si>
    <t>Redpack and Red Gold and Better Nutrition Made Simple are the registered trademarks of Red Gold, LLC., Elwood, IN - Page 2 of 2 (Calculator on Page 1)</t>
  </si>
  <si>
    <t>Redpack and Red Gold and Better Nutrition Made Simple are the registered trademarks of Red Gold, LLC., Elwood, IN  -</t>
  </si>
  <si>
    <t xml:space="preserve">Senior Eastern Regional Sales Manager - </t>
  </si>
  <si>
    <t>Foodservice Sales Analyst -</t>
  </si>
  <si>
    <t xml:space="preserve">National Sales &amp; Marketing Director - </t>
  </si>
  <si>
    <r>
      <t>Huy Fong</t>
    </r>
    <r>
      <rPr>
        <sz val="12"/>
        <rFont val="Arial"/>
        <family val="2"/>
      </rPr>
      <t xml:space="preserve"> "Rooster" Original Sriracha Hot Chili Sauce Ketchup (No HFCS)  - 1000 / 8 gram Foil Packet </t>
    </r>
  </si>
  <si>
    <r>
      <t>Huy Fong</t>
    </r>
    <r>
      <rPr>
        <sz val="12"/>
        <rFont val="Arial"/>
        <family val="2"/>
      </rPr>
      <t xml:space="preserve"> "Rooster" Original Sriracha Hot Chili Sauce Ketchup (No HFCS)- 2 / 1.5 gal. Dispenser Pouch Pack**</t>
    </r>
  </si>
  <si>
    <t>28.00 lbs</t>
  </si>
  <si>
    <t>Red Gold BBQ Sauce Naturally Balanced (Made with Sugar/ Enhanced Low Sodium) - 6/#10 Jugs with NO Pump</t>
  </si>
  <si>
    <t>REDOA9PNPNEL</t>
  </si>
  <si>
    <r>
      <t>Redpack</t>
    </r>
    <r>
      <rPr>
        <sz val="12"/>
        <rFont val="Arial"/>
        <family val="2"/>
      </rPr>
      <t xml:space="preserve"> Multi Purpose Marinara Sauce - 6 / Poly Pouches</t>
    </r>
  </si>
  <si>
    <t>RPKIL9R</t>
  </si>
  <si>
    <t>72940-74886</t>
  </si>
  <si>
    <r>
      <t>Red Gold</t>
    </r>
    <r>
      <rPr>
        <sz val="12"/>
        <rFont val="Arial"/>
        <family val="2"/>
      </rPr>
      <t xml:space="preserve"> 100% Natural Ketchup made w/Sugar LS -  2/1.5gal Dispenser Pouch Pack**</t>
    </r>
  </si>
  <si>
    <t>14.0 lbs</t>
  </si>
  <si>
    <t>72940-74891</t>
  </si>
  <si>
    <r>
      <t xml:space="preserve">Red Gold </t>
    </r>
    <r>
      <rPr>
        <sz val="12"/>
        <rFont val="Arial"/>
        <family val="2"/>
      </rPr>
      <t>Mama Selita's Jalapeno Ketchup - 1,000 / 9 gm Packets</t>
    </r>
  </si>
  <si>
    <t>REDYZ9G</t>
  </si>
  <si>
    <t>Sales Analyst - Foodservice Non-Commercial</t>
  </si>
  <si>
    <t>Phone: 877-748-9798 Extension 1611</t>
  </si>
  <si>
    <t>REDYA1Z</t>
  </si>
  <si>
    <t>72940-74954</t>
  </si>
  <si>
    <t>31.50 lbs</t>
  </si>
  <si>
    <r>
      <t xml:space="preserve">Red Gold </t>
    </r>
    <r>
      <rPr>
        <sz val="12"/>
        <rFont val="Arial"/>
        <family val="2"/>
      </rPr>
      <t>33% Fancy Ketchup - 336 / 1.5 oz. Plastic Dunk Cups (Folds of Honor)</t>
    </r>
  </si>
  <si>
    <r>
      <t xml:space="preserve">Red Gold </t>
    </r>
    <r>
      <rPr>
        <sz val="12"/>
        <rFont val="Arial"/>
        <family val="2"/>
      </rPr>
      <t>33% Fancy Ketchup - 250 / 1 oz. Plastic Dunk Cups (Folds of Honor)</t>
    </r>
  </si>
  <si>
    <r>
      <t>Red Gold</t>
    </r>
    <r>
      <rPr>
        <sz val="12"/>
        <rFont val="Arial"/>
        <family val="2"/>
      </rPr>
      <t xml:space="preserve"> Fancy Ketchup 1,000 / 9 gm Portion Control Foil Packets (Folds of Honor)</t>
    </r>
  </si>
  <si>
    <t>REDY52ZC336</t>
  </si>
  <si>
    <t>72940-74866</t>
  </si>
  <si>
    <r>
      <t xml:space="preserve">1906 / Ben E. Keith </t>
    </r>
    <r>
      <rPr>
        <sz val="12"/>
        <rFont val="Arial"/>
        <family val="2"/>
      </rPr>
      <t>33% Fancy Ketchup 6 / #10 Cans</t>
    </r>
  </si>
  <si>
    <t>NITY599</t>
  </si>
  <si>
    <t>45045-06837</t>
  </si>
  <si>
    <t>46045-06837</t>
  </si>
  <si>
    <r>
      <t>Red Gold</t>
    </r>
    <r>
      <rPr>
        <sz val="12"/>
        <rFont val="Arial"/>
        <family val="2"/>
      </rPr>
      <t xml:space="preserve"> 33% Fancy Ketchup 1,000 / 9 gm Portion Control Foil Packets (Folds of Honor)</t>
    </r>
  </si>
  <si>
    <r>
      <t xml:space="preserve">Red Gold </t>
    </r>
    <r>
      <rPr>
        <sz val="12"/>
        <rFont val="Arial"/>
        <family val="2"/>
      </rPr>
      <t>Naturally Balanced Ketchup (Made w/Sugar - Enhanced Low Sodium)- 250 / 1 oz. Plastic Dunk Cups</t>
    </r>
  </si>
  <si>
    <t>31.50 lbs.</t>
  </si>
  <si>
    <r>
      <t>Red Gold</t>
    </r>
    <r>
      <rPr>
        <sz val="12"/>
        <rFont val="Arial"/>
        <family val="2"/>
      </rPr>
      <t xml:space="preserve"> 33% Fancy Ketchup 336 / 1.5 oz. Plastic Dunk Cups (Folds of Honor) </t>
    </r>
  </si>
  <si>
    <r>
      <t>Red Gold</t>
    </r>
    <r>
      <rPr>
        <sz val="12"/>
        <rFont val="Arial"/>
        <family val="2"/>
      </rPr>
      <t xml:space="preserve"> 33% Fancy Ketchup 250 / 1 oz. Plastic Dunk Cups (Folds of Honor)</t>
    </r>
  </si>
  <si>
    <r>
      <t>For Broker:</t>
    </r>
    <r>
      <rPr>
        <sz val="12"/>
        <rFont val="Arial"/>
        <family val="2"/>
      </rPr>
      <t xml:space="preserve"> Please acknowledge receipt of your school district's request to participate in the EBATE program with Red Gold, LLC.. This acknowledgement obligates you to work with the distributor noted above in automatically providing Red Gold with this school district's monthly usage reports no later than 30 days following the period being requested. This final completed form should be mailed directly to Red Gold LLC., Attention Josh Chaffin, Sales Analyst, P.O. Box 83, Elwood, IN  46036.  Monthly electronic data should be emailed to jchaffin@redgold.com.</t>
    </r>
  </si>
  <si>
    <r>
      <t>For Distributor:</t>
    </r>
    <r>
      <rPr>
        <sz val="12"/>
        <rFont val="Arial"/>
        <family val="2"/>
      </rPr>
      <t xml:space="preserve"> Please sign to acknowledge receipt of your school district's request to participate in the EBATE program with Red Gold, LLC.. This signature obligates you to automatically provide Red Gold with this school district's monthly usage reports no later than 30 days following the period being requested. This signed form should be handed directly to our Red Gold LLC. broker to complete their portion and forward to Red Gold, LLC., Attention Josh Chaffin, Sales Analyst, P.O. Box 83, Elwood, IN  46036.  Monthly electronic data should be emailed to jchaffin@redgold.com.</t>
    </r>
  </si>
  <si>
    <t>Printed report sent via regular mail to Josh Chaffin at Red Gold, LLC</t>
  </si>
  <si>
    <t>Worksheet/data spreadsheet sent via email to jchaffin@redgold.com</t>
  </si>
  <si>
    <t>distributor noted below and Red Gold, LLC.  By both parties signing below, our mutual responsibilities</t>
  </si>
  <si>
    <r>
      <t>Red Gold</t>
    </r>
    <r>
      <rPr>
        <sz val="11"/>
        <rFont val="Arial"/>
        <family val="2"/>
      </rPr>
      <t xml:space="preserve"> 33% Fancy Ketchup 1,000 / 9 gm Portion Control Foil Packets (Folds of Honor)</t>
    </r>
  </si>
  <si>
    <r>
      <t>Red Gold</t>
    </r>
    <r>
      <rPr>
        <sz val="11"/>
        <rFont val="Arial"/>
        <family val="2"/>
      </rPr>
      <t xml:space="preserve"> 33% Fancy Ketchup 250 / 1 oz. Plastic Dunk Cups (Folds of Honor)</t>
    </r>
  </si>
  <si>
    <r>
      <t xml:space="preserve">GFS / Brickman's  </t>
    </r>
    <r>
      <rPr>
        <sz val="12"/>
        <rFont val="Arial"/>
        <family val="2"/>
      </rPr>
      <t>33% Fancy Ketchup 1,000 / 9 gm Portion Control</t>
    </r>
  </si>
  <si>
    <r>
      <t xml:space="preserve">GFS / Brickman's </t>
    </r>
    <r>
      <rPr>
        <sz val="12"/>
        <rFont val="Arial"/>
        <family val="2"/>
      </rPr>
      <t>33% Fancy Ketchup 6 / # 10 Cans</t>
    </r>
  </si>
  <si>
    <r>
      <t>GFS / Brickman's</t>
    </r>
    <r>
      <rPr>
        <sz val="12"/>
        <rFont val="Arial"/>
        <family val="2"/>
      </rPr>
      <t xml:space="preserve"> 33% Fancy Ketchup 1 / 3 gal. Bag-In-Box</t>
    </r>
  </si>
  <si>
    <r>
      <t xml:space="preserve">GFS / Brickman's </t>
    </r>
    <r>
      <rPr>
        <sz val="12"/>
        <rFont val="Arial"/>
        <family val="2"/>
      </rPr>
      <t>33% Fancy Ketchup 6/ 114 oz. Jugs</t>
    </r>
  </si>
  <si>
    <r>
      <t xml:space="preserve">GFS / Brickman's </t>
    </r>
    <r>
      <rPr>
        <sz val="12"/>
        <rFont val="Arial"/>
        <family val="2"/>
      </rPr>
      <t>33% Fancy Ketchup 2 / 1.5 gal. Pouches</t>
    </r>
  </si>
  <si>
    <r>
      <t xml:space="preserve">GFS / Brickman's </t>
    </r>
    <r>
      <rPr>
        <sz val="12"/>
        <rFont val="Arial"/>
        <family val="2"/>
      </rPr>
      <t>33% Fancy Ketchup 1,000 / 9 gm Portion Control</t>
    </r>
  </si>
  <si>
    <r>
      <t xml:space="preserve">Culinary Secrets / IMA </t>
    </r>
    <r>
      <rPr>
        <sz val="12"/>
        <rFont val="Arial"/>
        <family val="2"/>
      </rPr>
      <t>33% Fancy Ketchup 1,000 / 9 gm Portion Control</t>
    </r>
  </si>
  <si>
    <r>
      <t xml:space="preserve">Restaurant Pride Superior / FAB </t>
    </r>
    <r>
      <rPr>
        <sz val="12"/>
        <rFont val="Arial"/>
        <family val="2"/>
      </rPr>
      <t>33% Fancy Ketchup 1,000 / 9 gm PC</t>
    </r>
  </si>
  <si>
    <r>
      <t xml:space="preserve">Red Gold </t>
    </r>
    <r>
      <rPr>
        <sz val="12"/>
        <rFont val="Arial"/>
        <family val="2"/>
      </rPr>
      <t xml:space="preserve">BBQ Sauce made w/Sugar LS -  6/ 114 oz. Jugs with NO Pump </t>
    </r>
  </si>
  <si>
    <r>
      <t>Red Gold</t>
    </r>
    <r>
      <rPr>
        <sz val="12"/>
        <rFont val="Arial"/>
        <family val="2"/>
      </rPr>
      <t xml:space="preserve"> BBQ Sauce made w/Sugar LS -  2/1.5gal Dispenser Pouch Pack**</t>
    </r>
  </si>
  <si>
    <r>
      <t xml:space="preserve">GFS / Brickman's </t>
    </r>
    <r>
      <rPr>
        <sz val="12"/>
        <rFont val="Arial"/>
        <family val="2"/>
      </rPr>
      <t>33% Fancy Ketchup 1 / 3 gal. Bag-In-Box</t>
    </r>
  </si>
  <si>
    <r>
      <t xml:space="preserve">GFS / Brickman's </t>
    </r>
    <r>
      <rPr>
        <sz val="12"/>
        <rFont val="Arial"/>
        <family val="2"/>
      </rPr>
      <t>33% Fancy Ketchup 6 / 114 oz. Jugs</t>
    </r>
  </si>
  <si>
    <t>BRCY59G</t>
  </si>
  <si>
    <t>BRCY599</t>
  </si>
  <si>
    <t>BRCYA3G</t>
  </si>
  <si>
    <t>BRCY59P</t>
  </si>
  <si>
    <t>BRCY57D</t>
  </si>
  <si>
    <t>93901-82083</t>
  </si>
  <si>
    <t>93901-82079</t>
  </si>
  <si>
    <t>93901-82074</t>
  </si>
  <si>
    <t>93901-82078</t>
  </si>
  <si>
    <t>93901-82080</t>
  </si>
  <si>
    <r>
      <t>Red Gold</t>
    </r>
    <r>
      <rPr>
        <sz val="12"/>
        <rFont val="Arial"/>
        <family val="2"/>
      </rPr>
      <t xml:space="preserve"> BBQ Sauce 250 / 1 oz. Plastic Dunk Cups </t>
    </r>
  </si>
  <si>
    <t>58108-37388</t>
  </si>
  <si>
    <t>School Year 2022/2023</t>
  </si>
  <si>
    <t>eligible Red Gold and/or Distributor Label products according to the SY 22-23 Red Gold SEPDS.</t>
  </si>
  <si>
    <r>
      <t xml:space="preserve">w </t>
    </r>
    <r>
      <rPr>
        <sz val="11"/>
        <rFont val="Arial"/>
        <family val="2"/>
      </rPr>
      <t>Eligible Products: See Red Gold SY 22-23 Commodity Calculator for full product listing.</t>
    </r>
  </si>
  <si>
    <t>Program scheduled to take effect on date of signature below through June 30, 2023.</t>
  </si>
  <si>
    <t>Danielle Meiring</t>
  </si>
  <si>
    <t>dmeiring@redgold.com</t>
  </si>
  <si>
    <t>IN HQ: (877) 748-9798 Extension 1209</t>
  </si>
  <si>
    <t>Regional Sales Manager</t>
  </si>
  <si>
    <t>765-557-5500 x 7028</t>
  </si>
  <si>
    <t>29.2 lbs.</t>
  </si>
  <si>
    <r>
      <t xml:space="preserve">Note 3:  </t>
    </r>
    <r>
      <rPr>
        <sz val="13"/>
        <rFont val="Arial"/>
        <family val="2"/>
      </rPr>
      <t xml:space="preserve">If the program is offered under a </t>
    </r>
    <r>
      <rPr>
        <b/>
        <sz val="13"/>
        <color indexed="10"/>
        <rFont val="Arial"/>
        <family val="2"/>
      </rPr>
      <t>FEE FOR SERVICE</t>
    </r>
    <r>
      <rPr>
        <sz val="13"/>
        <rFont val="Arial"/>
        <family val="2"/>
      </rPr>
      <t xml:space="preserve"> arrangement, the school district's product will be shipped to their contracted warehouse and the invoice for the product will be sent directly to the school. Once Red Gold delivers the product to the warehouse, the responsibility for the product is assumed by the warehouse. Schools orders can be combined to meet full TL minimums to the warehouse and must be in minimum pallet quantities.  A full truckload delivery is typically 44,000 lbs.  Delivery points to no more than 1 destination per full truckload will be allowed unless a previous exception was granted in writing.</t>
    </r>
  </si>
  <si>
    <r>
      <t xml:space="preserve">Note 4: </t>
    </r>
    <r>
      <rPr>
        <sz val="13"/>
        <rFont val="Arial"/>
        <family val="2"/>
      </rPr>
      <t xml:space="preserve"> If offered via</t>
    </r>
    <r>
      <rPr>
        <b/>
        <sz val="13"/>
        <rFont val="Arial"/>
        <family val="2"/>
      </rPr>
      <t xml:space="preserve"> </t>
    </r>
    <r>
      <rPr>
        <b/>
        <sz val="13"/>
        <color indexed="10"/>
        <rFont val="Arial"/>
        <family val="2"/>
      </rPr>
      <t>DIRECT SALE</t>
    </r>
    <r>
      <rPr>
        <sz val="13"/>
        <rFont val="Arial"/>
        <family val="2"/>
      </rPr>
      <t>, then the school must be able to take a minimum of 1/2 TL (22,000 lbs.) order delivered to the school warehouse, applicable 1/2 TL freight rate will be applied.</t>
    </r>
  </si>
  <si>
    <t>Note 6: For your convenience, you can check the status of your USDA Donated Foods Balance of 100332 (Tomato Paste for Bulk Processing), by logging on to www.k12foodservice.com website with your username and password.</t>
  </si>
  <si>
    <t>PRODUCT DESCRIPTION - Distributor Brand (Produced Exclusively By Red Gold)</t>
  </si>
  <si>
    <t>8.80 oz</t>
  </si>
  <si>
    <t>REDMDX9</t>
  </si>
  <si>
    <t>72940-11142</t>
  </si>
  <si>
    <t>153 oz</t>
  </si>
  <si>
    <t>38.25 lbs</t>
  </si>
  <si>
    <t>72940-00118</t>
  </si>
  <si>
    <t>REDOA5P</t>
  </si>
  <si>
    <t>7.5 lbs</t>
  </si>
  <si>
    <r>
      <t>Huy Fong</t>
    </r>
    <r>
      <rPr>
        <sz val="12"/>
        <rFont val="Arial"/>
        <family val="2"/>
      </rPr>
      <t xml:space="preserve"> "Rooster" Original Sriracha Hot Chili Sauce Ketchup (No HFCS)- 6 / 20 oz Bottles</t>
    </r>
  </si>
  <si>
    <t>20 oz</t>
  </si>
  <si>
    <t>HUYYW2RC06</t>
  </si>
  <si>
    <r>
      <t>Red Gold</t>
    </r>
    <r>
      <rPr>
        <sz val="12"/>
        <rFont val="Arial"/>
        <family val="2"/>
      </rPr>
      <t xml:space="preserve"> BBQ Sauce made w/Sugar LS -  4 / 153 oz Plastic Bottle </t>
    </r>
  </si>
  <si>
    <r>
      <t xml:space="preserve">Huy Fong "Rooster" Original </t>
    </r>
    <r>
      <rPr>
        <sz val="12"/>
        <rFont val="Arial"/>
        <family val="2"/>
      </rPr>
      <t>Sriracha Hot Chili Sauce Ketchup - 6 / 20oz. Bottles</t>
    </r>
  </si>
  <si>
    <t>8.80 oz.</t>
  </si>
  <si>
    <r>
      <t xml:space="preserve">Red Gold </t>
    </r>
    <r>
      <rPr>
        <sz val="12"/>
        <rFont val="Arial"/>
        <family val="2"/>
      </rPr>
      <t>Plant Based Bolognese Style Pasta Sauce 6 / #10 Cans</t>
    </r>
  </si>
  <si>
    <t>SCHOOL YEAR 2025/2026</t>
  </si>
  <si>
    <t>2025/2026</t>
  </si>
  <si>
    <t>11/1/2024</t>
  </si>
  <si>
    <r>
      <t>CREDITING ITEMS -</t>
    </r>
    <r>
      <rPr>
        <b/>
        <i/>
        <sz val="12"/>
        <rFont val="Arial"/>
        <family val="2"/>
      </rPr>
      <t xml:space="preserve"> </t>
    </r>
    <r>
      <rPr>
        <b/>
        <sz val="12"/>
        <rFont val="Arial"/>
        <family val="2"/>
      </rPr>
      <t>Sauces &amp; Salsa -</t>
    </r>
    <r>
      <rPr>
        <b/>
        <i/>
        <sz val="12"/>
        <rFont val="Arial"/>
        <family val="2"/>
      </rPr>
      <t xml:space="preserve"> Nutritionally Enhanced, Great Tasting, Enhanced Low Sodium Formula, No HFCS, Added Tomato Paste for Better Yields &amp; Lower Cost</t>
    </r>
    <r>
      <rPr>
        <b/>
        <sz val="12"/>
        <rFont val="Arial"/>
        <family val="2"/>
      </rPr>
      <t xml:space="preserve"> </t>
    </r>
  </si>
  <si>
    <r>
      <t xml:space="preserve">CONDIMENT ITEMS - Ketchup / BBQ Sauce/ Specialty Items - </t>
    </r>
    <r>
      <rPr>
        <b/>
        <i/>
        <sz val="12"/>
        <rFont val="Arial"/>
        <family val="2"/>
      </rPr>
      <t>Naturally Balanced Proprietary Formula Reduces Sodium By Up to 80%, made with sugar (no HFCS) &amp; insures GREAT TASTE !</t>
    </r>
  </si>
  <si>
    <t>Note: All Better Nutrition Made Simple Products Qualify for SY25/26 Cool School Café Program Points</t>
  </si>
  <si>
    <r>
      <t>Note 5:</t>
    </r>
    <r>
      <rPr>
        <sz val="13"/>
        <rFont val="Arial"/>
        <family val="2"/>
      </rPr>
      <t xml:space="preserve"> </t>
    </r>
    <r>
      <rPr>
        <b/>
        <sz val="13"/>
        <color rgb="FFFF0000"/>
        <rFont val="Arial"/>
        <family val="2"/>
      </rPr>
      <t>USDA WBSCM Item Code 100332 / Tomato Paste for bulk processing.</t>
    </r>
    <r>
      <rPr>
        <b/>
        <sz val="13"/>
        <rFont val="Arial"/>
        <family val="2"/>
      </rPr>
      <t xml:space="preserve"> </t>
    </r>
    <r>
      <rPr>
        <sz val="13"/>
        <rFont val="Arial"/>
        <family val="2"/>
      </rPr>
      <t xml:space="preserve">The Pass Thru Value (PTV) discount amount has been determined based on the quantity of tomato paste in the products being offered under this program. Values quoted for the SY 2025 / 2026 are based on the FNS/NMPA e-mail of 11/01/24, referencing 100332 value @ $0.7988 per pound, or $31,872.12 per truckload of paste. The corresponding Pass Through Value discount for each product is indicated on the calculator. It is determined based on the value multiplied by the Amount of Tomato Paste contained within each case.  </t>
    </r>
  </si>
  <si>
    <t>Renee Bowen</t>
  </si>
  <si>
    <t>765-557-5500 xt 7030</t>
  </si>
  <si>
    <t>rbowen@redgold.com</t>
  </si>
  <si>
    <t>Dan McCullough</t>
  </si>
  <si>
    <t>816-920-1203</t>
  </si>
  <si>
    <t>dmccullough@redgold.com</t>
  </si>
  <si>
    <t>Senior Regional Sales Manager -</t>
  </si>
  <si>
    <t>Laura Roberts</t>
  </si>
  <si>
    <t>Regional Sales / Business Dev. Manager - Education (K12) / Non-Commercial</t>
  </si>
  <si>
    <t>lroberts@redgold.com</t>
  </si>
  <si>
    <t xml:space="preserve">Regional Sales Manager </t>
  </si>
  <si>
    <t>K12 Sales &amp; Bid Coordinator</t>
  </si>
  <si>
    <t>Foodservice Sales Analyst - Operator Channel</t>
  </si>
  <si>
    <t>The Pass Thru Value (PTV) or NOI (Net Off Invoice) discount amount has been determined based on the quantity of tomato paste in the products being offered under this program. 100332 values quoted for the SY2025/2026 were provided by FNS via the 11/01/2024 NMPA notification @ $0.7988 per pound or $31,872.12 per truckload of paste. The corresponding Pass Through Value Discount per case for each product is indicated above.</t>
  </si>
  <si>
    <r>
      <t>NOTE 2:</t>
    </r>
    <r>
      <rPr>
        <sz val="14"/>
        <rFont val="Arial"/>
        <family val="2"/>
      </rPr>
      <t xml:space="preserve"> The distributor you select to hold and manage your NOI Tomato Bank must be certified by Red Gold and approved to participate in the program by transmitting sales data on a timely basis (see </t>
    </r>
    <r>
      <rPr>
        <u/>
        <sz val="14"/>
        <color indexed="12"/>
        <rFont val="Arial"/>
        <family val="2"/>
      </rPr>
      <t xml:space="preserve">www.k12foodservice.com </t>
    </r>
    <r>
      <rPr>
        <sz val="14"/>
        <rFont val="Arial"/>
        <family val="2"/>
      </rPr>
      <t xml:space="preserve">for approved distributors).  You must have a distributor selected no later than June 1, 2025 in order to have your banks loaded by July 1, 2025  You must also agree to view your account balance by logging on the </t>
    </r>
    <r>
      <rPr>
        <u/>
        <sz val="14"/>
        <color rgb="FF0000FF"/>
        <rFont val="Arial"/>
        <family val="2"/>
      </rPr>
      <t>www.k12foodservice.com</t>
    </r>
    <r>
      <rPr>
        <sz val="14"/>
        <rFont val="Arial"/>
        <family val="2"/>
      </rPr>
      <t xml:space="preserve"> website in order to complete sales verification and monitor balances.</t>
    </r>
  </si>
  <si>
    <r>
      <t>NOTE 2:</t>
    </r>
    <r>
      <rPr>
        <sz val="14"/>
        <rFont val="Arial"/>
        <family val="2"/>
      </rPr>
      <t xml:space="preserve"> The distributor you select to hold and manage your NOI Tomato Bank must be certified by Red Gold and approved to participate in the program (see </t>
    </r>
    <r>
      <rPr>
        <u/>
        <sz val="14"/>
        <color indexed="12"/>
        <rFont val="Arial"/>
        <family val="2"/>
      </rPr>
      <t xml:space="preserve">www.k12foodservice.com </t>
    </r>
    <r>
      <rPr>
        <sz val="14"/>
        <rFont val="Arial"/>
        <family val="2"/>
      </rPr>
      <t>for approved distributors).  You must have a distributor selected no later than June 1, 2025 in order to have your banks loaded by July 1, 2025</t>
    </r>
    <r>
      <rPr>
        <sz val="14"/>
        <color indexed="10"/>
        <rFont val="Arial"/>
        <family val="2"/>
      </rPr>
      <t>.</t>
    </r>
    <r>
      <rPr>
        <sz val="14"/>
        <rFont val="Arial"/>
        <family val="2"/>
      </rPr>
      <t xml:space="preserve">  You must also agree to view your account balance by logging on the </t>
    </r>
    <r>
      <rPr>
        <u/>
        <sz val="14"/>
        <color rgb="FF0000FF"/>
        <rFont val="Arial"/>
        <family val="2"/>
      </rPr>
      <t>www.k12foodservice.com</t>
    </r>
    <r>
      <rPr>
        <sz val="14"/>
        <rFont val="Arial"/>
        <family val="2"/>
      </rPr>
      <t xml:space="preserve"> website in order to complete your sales verification requirement.</t>
    </r>
  </si>
  <si>
    <t>SY2025/2026 Red Gold Ebate Enrollment Form</t>
  </si>
  <si>
    <r>
      <t xml:space="preserve">Red Gold </t>
    </r>
    <r>
      <rPr>
        <sz val="11"/>
        <rFont val="Arial"/>
        <family val="2"/>
      </rPr>
      <t>Plant Based Protein Pasta Sauce - Bolognese Style</t>
    </r>
  </si>
  <si>
    <t>1 1/4 c FV</t>
  </si>
  <si>
    <t>USDA WBSCM Item Code 100332 / Tomato Paste For Bulk Processing. The Pass Thru Value (PTV) has been determined based on the quantity of tomato paste in the products being offered under this program. Values quoted for the SY2025/2026 are based on the FNS/NMPA e-mail of 11/01/2024 referencing 100332 value @ $0.7988 per pound or $31,872.12 per truckload of paste. The corresponding Pass Through Value discount for each product has been indicated above (see Pass Through / Rebate Amount column) .</t>
  </si>
  <si>
    <t>Greg Frey</t>
  </si>
  <si>
    <t>Food Sales East</t>
  </si>
  <si>
    <r>
      <t xml:space="preserve">   Address:  </t>
    </r>
    <r>
      <rPr>
        <sz val="14"/>
        <rFont val="Arial"/>
        <family val="2"/>
      </rPr>
      <t>9731-D southern Pine Blvd</t>
    </r>
  </si>
  <si>
    <t xml:space="preserve">                     Charlotte, NC 28273</t>
  </si>
  <si>
    <t>704-689-0957  (cell)</t>
  </si>
  <si>
    <t>gfrey@fse.us.com</t>
  </si>
  <si>
    <r>
      <t xml:space="preserve">Red Gold </t>
    </r>
    <r>
      <rPr>
        <sz val="12"/>
        <rFont val="Arial"/>
        <family val="2"/>
      </rPr>
      <t>Salsa Dipping Cups (Nutritionally Enhanced Low Sodium)- 264 / 1.5 oz  Cups - 1/4 cup R/O Credit</t>
    </r>
  </si>
  <si>
    <r>
      <t xml:space="preserve">Red Gold </t>
    </r>
    <r>
      <rPr>
        <sz val="12"/>
        <rFont val="Arial"/>
        <family val="2"/>
      </rPr>
      <t>Salsa Dipping Cups (Nutritionally Enhanced Low Sodium)- 84 / 3 oz Cups - 1/2 cup R/O Credit</t>
    </r>
  </si>
  <si>
    <r>
      <t xml:space="preserve">Red Gold </t>
    </r>
    <r>
      <rPr>
        <sz val="12"/>
        <rFont val="Arial"/>
        <family val="2"/>
      </rPr>
      <t>Salsa Dipping Cups (Nutritionally Enhanced Low Sodium)- 168 / 3 oz Cups - 1/2 cup R/O Credit</t>
    </r>
  </si>
  <si>
    <r>
      <t xml:space="preserve">Red Gold </t>
    </r>
    <r>
      <rPr>
        <sz val="12"/>
        <rFont val="Arial"/>
        <family val="2"/>
      </rPr>
      <t>Marinara Sauce Dipping Cups (Nutritionally Enhanced Low Sodium)- 264 / 1.25 oz. Cups- 1/4 cup R/O Credit</t>
    </r>
  </si>
  <si>
    <r>
      <t xml:space="preserve">Red Gold </t>
    </r>
    <r>
      <rPr>
        <sz val="12"/>
        <rFont val="Arial"/>
        <family val="2"/>
      </rPr>
      <t>Marinara Sauce Dipping Cups (Nutritionally Enhanced Low Sodium)- 84 / 2.5 oz Cups - 1/2 cup R/O Credit</t>
    </r>
  </si>
  <si>
    <r>
      <t xml:space="preserve">Red Gold </t>
    </r>
    <r>
      <rPr>
        <sz val="12"/>
        <rFont val="Arial"/>
        <family val="2"/>
      </rPr>
      <t>Marinara Sauce Dipping Cups (Nutritionally Enhanced Low Sodium)- 168 / 2.5 oz  Cups - 1/2 cup R/O Credit</t>
    </r>
  </si>
  <si>
    <r>
      <t xml:space="preserve">Red Gold </t>
    </r>
    <r>
      <rPr>
        <sz val="12"/>
        <rFont val="Arial"/>
        <family val="2"/>
      </rPr>
      <t>Marinara Sauce Dunk Cups (Nutritionally Enhanced Low Sodium)- 250 / 1 oz. Cups - 1/8 cup R/O Credit</t>
    </r>
  </si>
  <si>
    <r>
      <t xml:space="preserve">Red Gold </t>
    </r>
    <r>
      <rPr>
        <sz val="12"/>
        <color rgb="FFFF0000"/>
        <rFont val="Arial"/>
        <family val="2"/>
      </rPr>
      <t>Plant Based Protein Pasta Sauce - Bolognese Style</t>
    </r>
  </si>
  <si>
    <r>
      <rPr>
        <b/>
        <sz val="12"/>
        <rFont val="Arial"/>
        <family val="2"/>
      </rPr>
      <t>Red Gold</t>
    </r>
    <r>
      <rPr>
        <sz val="12"/>
        <rFont val="Arial"/>
        <family val="2"/>
      </rPr>
      <t xml:space="preserve"> Naturally Balanced Ketchup (Made w/Sugar - Enhanced Low Sodium) - 1,000 / 9 gm Foil Packets </t>
    </r>
  </si>
  <si>
    <r>
      <rPr>
        <b/>
        <sz val="12"/>
        <rFont val="Arial"/>
        <family val="2"/>
      </rPr>
      <t>Red Gold</t>
    </r>
    <r>
      <rPr>
        <sz val="12"/>
        <rFont val="Arial"/>
        <family val="2"/>
      </rPr>
      <t xml:space="preserve"> Naturally Balanced Ketchup (Made w/Sugar - Enhanced Low Sodium)  6/#10 Cans </t>
    </r>
  </si>
  <si>
    <r>
      <rPr>
        <b/>
        <sz val="12"/>
        <rFont val="Arial"/>
        <family val="2"/>
      </rPr>
      <t>Red Gold</t>
    </r>
    <r>
      <rPr>
        <sz val="12"/>
        <rFont val="Arial"/>
        <family val="2"/>
      </rPr>
      <t xml:space="preserve"> Naturally Balanced Ketchup (Made w/Sugar - Enhanced Low Sodium) - 1/3 gal. Bag-In-Box (Wall Rack)</t>
    </r>
  </si>
  <si>
    <r>
      <rPr>
        <b/>
        <sz val="12"/>
        <rFont val="Arial"/>
        <family val="2"/>
      </rPr>
      <t>Red Gold</t>
    </r>
    <r>
      <rPr>
        <sz val="12"/>
        <rFont val="Arial"/>
        <family val="2"/>
      </rPr>
      <t xml:space="preserve"> Naturally Balanced Ketchup (Made w/Sugar - Enhanced Low Sodium)- 2/1.5 gal. Dispenser Pouch Pack** </t>
    </r>
  </si>
  <si>
    <r>
      <t xml:space="preserve">Red Gold </t>
    </r>
    <r>
      <rPr>
        <sz val="12"/>
        <rFont val="Arial"/>
        <family val="2"/>
      </rPr>
      <t>Naturally Balanced Ketchup (Made w/Sugar; Enhanced Low Sodium) - 6/#10 Jugs w/ Pump</t>
    </r>
    <r>
      <rPr>
        <b/>
        <sz val="12"/>
        <rFont val="Arial"/>
        <family val="2"/>
      </rPr>
      <t xml:space="preserve"> </t>
    </r>
  </si>
  <si>
    <r>
      <rPr>
        <b/>
        <sz val="12"/>
        <rFont val="Arial"/>
        <family val="2"/>
      </rPr>
      <t>Red Gold</t>
    </r>
    <r>
      <rPr>
        <sz val="12"/>
        <rFont val="Arial"/>
        <family val="2"/>
      </rPr>
      <t xml:space="preserve"> Naturally Balanced Ketchup (Made w/Sugar - Enhanced Low Sodium)- 250 / 1 oz. Plastic Dunk Cups</t>
    </r>
  </si>
  <si>
    <r>
      <rPr>
        <b/>
        <sz val="12"/>
        <rFont val="Arial"/>
        <family val="2"/>
      </rPr>
      <t>Red Gold</t>
    </r>
    <r>
      <rPr>
        <sz val="12"/>
        <rFont val="Arial"/>
        <family val="2"/>
      </rPr>
      <t xml:space="preserve"> BBQ Sauce Naturally Balanced (Made with Sugar/ Enhanced Low Sodium) 250 / 1 oz Plastic Dunk Cups </t>
    </r>
  </si>
  <si>
    <t>Red Gold BBQ Sauce Naturally Balanced (Made with Sugar/ Enhanced Low Sodium) - 4 / 153 oz Plastic Bottle</t>
  </si>
  <si>
    <r>
      <rPr>
        <b/>
        <sz val="12"/>
        <rFont val="Arial"/>
        <family val="2"/>
      </rPr>
      <t>Red Gold</t>
    </r>
    <r>
      <rPr>
        <sz val="12"/>
        <rFont val="Arial"/>
        <family val="2"/>
      </rPr>
      <t xml:space="preserve"> BBQ Sauce Naturally Balanced (Made with Sugar/ Enhanced Low Sodium) 2/1.5 gal. Dispenser Pouch Pack**</t>
    </r>
  </si>
  <si>
    <t>WETY59P</t>
  </si>
  <si>
    <r>
      <t xml:space="preserve">West Creek / Performance FS </t>
    </r>
    <r>
      <rPr>
        <sz val="12"/>
        <rFont val="Arial"/>
        <family val="2"/>
      </rPr>
      <t xml:space="preserve">33% Fancy Ketchup 6 / #10 cans </t>
    </r>
  </si>
  <si>
    <r>
      <t xml:space="preserve">West Creek / Performance FS </t>
    </r>
    <r>
      <rPr>
        <sz val="12"/>
        <rFont val="Arial"/>
        <family val="2"/>
      </rPr>
      <t>Fancy Ketchup 6 / 114 oz. Jugs</t>
    </r>
  </si>
  <si>
    <t>06795-46171</t>
  </si>
  <si>
    <t>EST. FINISHED CASES PER TRUCK OF PASTE</t>
  </si>
  <si>
    <t>NITY59P</t>
  </si>
  <si>
    <r>
      <t xml:space="preserve">1906 / Ben E. Keith </t>
    </r>
    <r>
      <rPr>
        <sz val="12"/>
        <rFont val="Arial"/>
        <family val="2"/>
      </rPr>
      <t>Ketchup Fancy 6 / 114 oz. Jugs</t>
    </r>
  </si>
  <si>
    <t>46045-06961</t>
  </si>
  <si>
    <t>REDYS9G</t>
  </si>
  <si>
    <r>
      <t>Red Gold</t>
    </r>
    <r>
      <rPr>
        <sz val="12"/>
        <rFont val="Arial"/>
        <family val="2"/>
      </rPr>
      <t xml:space="preserve"> Ketchup Fancy made with Sugar No HFCS 1,000/9 gm Foil Packets </t>
    </r>
  </si>
  <si>
    <t>72940-11595</t>
  </si>
  <si>
    <r>
      <t xml:space="preserve">West Creek / Performance FS </t>
    </r>
    <r>
      <rPr>
        <sz val="12"/>
        <rFont val="Arial"/>
        <family val="2"/>
      </rPr>
      <t>Fancy Ketchup 6/114 oz. Jugs</t>
    </r>
  </si>
  <si>
    <r>
      <t xml:space="preserve">1906 / Ben E. Keith </t>
    </r>
    <r>
      <rPr>
        <sz val="12"/>
        <rFont val="Arial"/>
        <family val="2"/>
      </rPr>
      <t>33% Fancy Ketchup 6 / 114 oz Jugs</t>
    </r>
  </si>
  <si>
    <r>
      <t xml:space="preserve">Huy Fong "Rooster" </t>
    </r>
    <r>
      <rPr>
        <sz val="11"/>
        <rFont val="Arial"/>
        <family val="2"/>
      </rPr>
      <t>Original Sriracha Hot Chili Sauce Ketchup - 6/20oz Bottles</t>
    </r>
  </si>
  <si>
    <r>
      <t xml:space="preserve">Red Gold </t>
    </r>
    <r>
      <rPr>
        <sz val="11"/>
        <rFont val="Arial"/>
        <family val="2"/>
      </rPr>
      <t>BBQ Sauce Low Sodium 4 / 1 gal. Bottle</t>
    </r>
  </si>
  <si>
    <t>1/2/25 REV.</t>
  </si>
  <si>
    <t>1/2/25 REV</t>
  </si>
  <si>
    <t>Issue Date: 11/01/2024, 1/2/25 REV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</si>
</sst>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_(* #,##0_);_(* \(#,##0\);_(* &quot;-&quot;??_);_(@_)"/>
    <numFmt numFmtId="166" formatCode="&quot;$&quot;#,##0.0000_);[Red]\(&quot;$&quot;#,##0.0000\)"/>
    <numFmt numFmtId="167" formatCode="[&lt;=9999999]###\-####;\(###\)\ ###\-####"/>
    <numFmt numFmtId="168" formatCode="&quot;$&quot;#,##0.00"/>
    <numFmt numFmtId="169" formatCode="00000\-0000"/>
    <numFmt numFmtId="170" formatCode="0.0000"/>
    <numFmt numFmtId="171" formatCode="[$-409]mmmm\ d\,\ yyyy;@"/>
    <numFmt numFmtId="172" formatCode="&quot;$&quot;#,##0.0000"/>
  </numFmts>
  <fonts count="108" x14ac:knownFonts="1">
    <font>
      <sz val="10"/>
      <name val="Arial"/>
    </font>
    <font>
      <sz val="10"/>
      <name val="Arial"/>
      <family val="2"/>
    </font>
    <font>
      <u/>
      <sz val="10"/>
      <color indexed="12"/>
      <name val="Arial"/>
      <family val="2"/>
    </font>
    <font>
      <b/>
      <sz val="12"/>
      <name val="Arial"/>
      <family val="2"/>
    </font>
    <font>
      <sz val="12"/>
      <name val="Arial"/>
      <family val="2"/>
    </font>
    <font>
      <sz val="10"/>
      <name val="Arial"/>
      <family val="2"/>
    </font>
    <font>
      <b/>
      <sz val="10"/>
      <name val="Arial"/>
      <family val="2"/>
    </font>
    <font>
      <b/>
      <sz val="11"/>
      <name val="Arial"/>
      <family val="2"/>
    </font>
    <font>
      <b/>
      <sz val="14"/>
      <name val="Arial"/>
      <family val="2"/>
    </font>
    <font>
      <sz val="11"/>
      <name val="Arial"/>
      <family val="2"/>
    </font>
    <font>
      <b/>
      <i/>
      <sz val="10"/>
      <color indexed="10"/>
      <name val="Arial"/>
      <family val="2"/>
    </font>
    <font>
      <sz val="8"/>
      <name val="Arial"/>
      <family val="2"/>
    </font>
    <font>
      <b/>
      <sz val="16"/>
      <name val="Arial"/>
      <family val="2"/>
    </font>
    <font>
      <i/>
      <sz val="10"/>
      <name val="Arial"/>
      <family val="2"/>
    </font>
    <font>
      <b/>
      <sz val="8"/>
      <name val="Arial"/>
      <family val="2"/>
    </font>
    <font>
      <sz val="16"/>
      <name val="Arial"/>
      <family val="2"/>
    </font>
    <font>
      <b/>
      <i/>
      <sz val="8"/>
      <name val="Arial"/>
      <family val="2"/>
    </font>
    <font>
      <sz val="20"/>
      <name val="Arial Black"/>
      <family val="2"/>
    </font>
    <font>
      <sz val="14"/>
      <name val="Arial Black"/>
      <family val="2"/>
    </font>
    <font>
      <sz val="14"/>
      <name val="Arial"/>
      <family val="2"/>
    </font>
    <font>
      <sz val="18"/>
      <name val="Arial Black"/>
      <family val="2"/>
    </font>
    <font>
      <sz val="6"/>
      <name val="Arial"/>
      <family val="2"/>
    </font>
    <font>
      <sz val="10"/>
      <name val="Arial Black"/>
      <family val="2"/>
    </font>
    <font>
      <sz val="11"/>
      <name val="Arial"/>
      <family val="2"/>
    </font>
    <font>
      <u/>
      <sz val="12"/>
      <color indexed="12"/>
      <name val="Arial"/>
      <family val="2"/>
    </font>
    <font>
      <sz val="8"/>
      <name val="Arial"/>
      <family val="2"/>
    </font>
    <font>
      <u/>
      <sz val="11"/>
      <color indexed="12"/>
      <name val="Arial"/>
      <family val="2"/>
    </font>
    <font>
      <sz val="11"/>
      <name val="Times New Roman"/>
      <family val="1"/>
    </font>
    <font>
      <u/>
      <sz val="11"/>
      <name val="Arial"/>
      <family val="2"/>
    </font>
    <font>
      <sz val="10"/>
      <name val="Wingdings"/>
      <charset val="2"/>
    </font>
    <font>
      <sz val="10"/>
      <name val="Arial"/>
      <family val="2"/>
    </font>
    <font>
      <sz val="11"/>
      <name val="Wingdings"/>
      <charset val="2"/>
    </font>
    <font>
      <sz val="8"/>
      <name val="Wingdings"/>
      <charset val="2"/>
    </font>
    <font>
      <sz val="12"/>
      <name val="Arial"/>
      <family val="2"/>
    </font>
    <font>
      <b/>
      <sz val="12"/>
      <color indexed="10"/>
      <name val="Arial"/>
      <family val="2"/>
    </font>
    <font>
      <b/>
      <sz val="12"/>
      <name val="Arial"/>
      <family val="2"/>
    </font>
    <font>
      <sz val="16"/>
      <name val="Arial Black"/>
      <family val="2"/>
    </font>
    <font>
      <u/>
      <sz val="14"/>
      <color indexed="12"/>
      <name val="Arial"/>
      <family val="2"/>
    </font>
    <font>
      <sz val="14"/>
      <color indexed="12"/>
      <name val="Arial"/>
      <family val="2"/>
    </font>
    <font>
      <u/>
      <sz val="14"/>
      <color indexed="48"/>
      <name val="Arial"/>
      <family val="2"/>
    </font>
    <font>
      <u/>
      <sz val="14"/>
      <color indexed="12"/>
      <name val="Arial"/>
      <family val="2"/>
    </font>
    <font>
      <b/>
      <u/>
      <sz val="14"/>
      <color indexed="12"/>
      <name val="Arial"/>
      <family val="2"/>
    </font>
    <font>
      <b/>
      <sz val="12"/>
      <name val="Arial Black"/>
      <family val="2"/>
    </font>
    <font>
      <b/>
      <i/>
      <sz val="10"/>
      <name val="Arial"/>
      <family val="2"/>
    </font>
    <font>
      <sz val="14"/>
      <name val="Arial"/>
      <family val="2"/>
    </font>
    <font>
      <sz val="14"/>
      <color indexed="10"/>
      <name val="Arial Black"/>
      <family val="2"/>
    </font>
    <font>
      <sz val="9"/>
      <name val="Arial"/>
      <family val="2"/>
    </font>
    <font>
      <b/>
      <sz val="13"/>
      <name val="Arial"/>
      <family val="2"/>
    </font>
    <font>
      <b/>
      <sz val="12"/>
      <color indexed="10"/>
      <name val="Arial"/>
      <family val="2"/>
    </font>
    <font>
      <b/>
      <sz val="14"/>
      <color indexed="9"/>
      <name val="Arial Black"/>
      <family val="2"/>
    </font>
    <font>
      <b/>
      <sz val="14"/>
      <name val="Arial Black"/>
      <family val="2"/>
    </font>
    <font>
      <sz val="14"/>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4"/>
      <color rgb="FF0000FF"/>
      <name val="Arial"/>
      <family val="2"/>
    </font>
    <font>
      <sz val="10"/>
      <color theme="0"/>
      <name val="Arial"/>
      <family val="2"/>
    </font>
    <font>
      <i/>
      <sz val="10"/>
      <color theme="0"/>
      <name val="Arial"/>
      <family val="2"/>
    </font>
    <font>
      <b/>
      <sz val="8"/>
      <color theme="0"/>
      <name val="Arial"/>
      <family val="2"/>
    </font>
    <font>
      <sz val="12"/>
      <color theme="0"/>
      <name val="Arial"/>
      <family val="2"/>
    </font>
    <font>
      <sz val="10"/>
      <color theme="0" tint="-0.249977111117893"/>
      <name val="Arial"/>
      <family val="2"/>
    </font>
    <font>
      <i/>
      <sz val="10"/>
      <color theme="0" tint="-0.249977111117893"/>
      <name val="Arial"/>
      <family val="2"/>
    </font>
    <font>
      <b/>
      <sz val="12"/>
      <color theme="0" tint="-0.249977111117893"/>
      <name val="Arial"/>
      <family val="2"/>
    </font>
    <font>
      <sz val="14"/>
      <color theme="0"/>
      <name val="Arial"/>
      <family val="2"/>
    </font>
    <font>
      <b/>
      <sz val="14"/>
      <color theme="0"/>
      <name val="Arial"/>
      <family val="2"/>
    </font>
    <font>
      <sz val="11"/>
      <color theme="0"/>
      <name val="Arial"/>
      <family val="2"/>
    </font>
    <font>
      <b/>
      <i/>
      <sz val="12"/>
      <name val="Arial"/>
      <family val="2"/>
    </font>
    <font>
      <b/>
      <i/>
      <sz val="12"/>
      <color indexed="10"/>
      <name val="Arial"/>
      <family val="2"/>
    </font>
    <font>
      <sz val="10"/>
      <color rgb="FFFF0000"/>
      <name val="Arial"/>
      <family val="2"/>
    </font>
    <font>
      <i/>
      <sz val="10"/>
      <color rgb="FFFF0000"/>
      <name val="Arial"/>
      <family val="2"/>
    </font>
    <font>
      <b/>
      <sz val="12"/>
      <color rgb="FFFF0000"/>
      <name val="Arial"/>
      <family val="2"/>
    </font>
    <font>
      <sz val="12"/>
      <color rgb="FFFF0000"/>
      <name val="Arial"/>
      <family val="2"/>
    </font>
    <font>
      <b/>
      <sz val="12"/>
      <color theme="0"/>
      <name val="Arial"/>
      <family val="2"/>
    </font>
    <font>
      <b/>
      <sz val="16"/>
      <name val="Arial Black"/>
      <family val="2"/>
    </font>
    <font>
      <sz val="12"/>
      <color theme="0" tint="-0.249977111117893"/>
      <name val="Arial"/>
      <family val="2"/>
    </font>
    <font>
      <sz val="11"/>
      <color rgb="FFFF0000"/>
      <name val="Arial"/>
      <family val="2"/>
    </font>
    <font>
      <b/>
      <sz val="20"/>
      <name val="Arial"/>
      <family val="2"/>
    </font>
    <font>
      <sz val="9"/>
      <color indexed="12"/>
      <name val="Arial"/>
      <family val="2"/>
    </font>
    <font>
      <b/>
      <sz val="10.5"/>
      <color rgb="FFFF0000"/>
      <name val="Arial"/>
      <family val="2"/>
    </font>
    <font>
      <sz val="16"/>
      <color rgb="FFFF0000"/>
      <name val="Arial Black"/>
      <family val="2"/>
    </font>
    <font>
      <b/>
      <sz val="14"/>
      <color rgb="FFFF0000"/>
      <name val="Arial"/>
      <family val="2"/>
    </font>
    <font>
      <sz val="13"/>
      <name val="Arial"/>
      <family val="2"/>
    </font>
    <font>
      <b/>
      <sz val="13"/>
      <color indexed="10"/>
      <name val="Arial"/>
      <family val="2"/>
    </font>
    <font>
      <b/>
      <sz val="13"/>
      <color rgb="FFFF0000"/>
      <name val="Arial"/>
      <family val="2"/>
    </font>
    <font>
      <sz val="14"/>
      <color rgb="FFFF0000"/>
      <name val="Arial Black"/>
      <family val="2"/>
    </font>
    <font>
      <b/>
      <sz val="16"/>
      <color indexed="10"/>
      <name val="Arial Black"/>
      <family val="2"/>
    </font>
    <font>
      <sz val="14"/>
      <color rgb="FFFF0000"/>
      <name val="Arial"/>
      <family val="2"/>
    </font>
    <font>
      <b/>
      <sz val="9"/>
      <name val="Arial"/>
      <family val="2"/>
    </font>
    <font>
      <b/>
      <sz val="10"/>
      <color theme="0"/>
      <name val="Arial"/>
      <family val="2"/>
    </font>
    <font>
      <b/>
      <sz val="10"/>
      <color theme="0" tint="-0.249977111117893"/>
      <name val="Arial"/>
      <family val="2"/>
    </font>
    <font>
      <sz val="11"/>
      <color theme="0" tint="-0.249977111117893"/>
      <name val="Arial"/>
      <family val="2"/>
    </font>
    <font>
      <b/>
      <i/>
      <sz val="11"/>
      <name val="Arial"/>
      <family val="2"/>
    </font>
    <font>
      <u/>
      <sz val="14"/>
      <name val="Arial"/>
      <family val="2"/>
    </font>
    <font>
      <u/>
      <sz val="10"/>
      <color theme="0"/>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13"/>
        <bgColor indexed="64"/>
      </patternFill>
    </fill>
    <fill>
      <patternFill patternType="solid">
        <fgColor indexed="22"/>
        <bgColor indexed="64"/>
      </patternFill>
    </fill>
    <fill>
      <patternFill patternType="solid">
        <fgColor indexed="10"/>
        <bgColor indexed="64"/>
      </patternFill>
    </fill>
    <fill>
      <patternFill patternType="solid">
        <fgColor indexed="63"/>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4.9989318521683403E-2"/>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47">
    <xf numFmtId="0" fontId="0" fillId="0" borderId="0"/>
    <xf numFmtId="0" fontId="52" fillId="2" borderId="0" applyNumberFormat="0" applyBorder="0" applyAlignment="0" applyProtection="0"/>
    <xf numFmtId="0" fontId="52" fillId="3" borderId="0" applyNumberFormat="0" applyBorder="0" applyAlignment="0" applyProtection="0"/>
    <xf numFmtId="0" fontId="52" fillId="4" borderId="0" applyNumberFormat="0" applyBorder="0" applyAlignment="0" applyProtection="0"/>
    <xf numFmtId="0" fontId="52" fillId="5" borderId="0" applyNumberFormat="0" applyBorder="0" applyAlignment="0" applyProtection="0"/>
    <xf numFmtId="0" fontId="52" fillId="6" borderId="0" applyNumberFormat="0" applyBorder="0" applyAlignment="0" applyProtection="0"/>
    <xf numFmtId="0" fontId="52" fillId="7" borderId="0" applyNumberFormat="0" applyBorder="0" applyAlignment="0" applyProtection="0"/>
    <xf numFmtId="0" fontId="52" fillId="8"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5" borderId="0" applyNumberFormat="0" applyBorder="0" applyAlignment="0" applyProtection="0"/>
    <xf numFmtId="0" fontId="52" fillId="8" borderId="0" applyNumberFormat="0" applyBorder="0" applyAlignment="0" applyProtection="0"/>
    <xf numFmtId="0" fontId="52" fillId="11" borderId="0" applyNumberFormat="0" applyBorder="0" applyAlignment="0" applyProtection="0"/>
    <xf numFmtId="0" fontId="53" fillId="12" borderId="0" applyNumberFormat="0" applyBorder="0" applyAlignment="0" applyProtection="0"/>
    <xf numFmtId="0" fontId="53" fillId="9" borderId="0" applyNumberFormat="0" applyBorder="0" applyAlignment="0" applyProtection="0"/>
    <xf numFmtId="0" fontId="53" fillId="10"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53" fillId="13" borderId="0" applyNumberFormat="0" applyBorder="0" applyAlignment="0" applyProtection="0"/>
    <xf numFmtId="0" fontId="53" fillId="14" borderId="0" applyNumberFormat="0" applyBorder="0" applyAlignment="0" applyProtection="0"/>
    <xf numFmtId="0" fontId="53" fillId="19" borderId="0" applyNumberFormat="0" applyBorder="0" applyAlignment="0" applyProtection="0"/>
    <xf numFmtId="0" fontId="54" fillId="3" borderId="0" applyNumberFormat="0" applyBorder="0" applyAlignment="0" applyProtection="0"/>
    <xf numFmtId="0" fontId="55" fillId="20" borderId="1" applyNumberFormat="0" applyAlignment="0" applyProtection="0"/>
    <xf numFmtId="0" fontId="56" fillId="21" borderId="2" applyNumberFormat="0" applyAlignment="0" applyProtection="0"/>
    <xf numFmtId="43" fontId="1" fillId="0" borderId="0" applyFont="0" applyFill="0" applyBorder="0" applyAlignment="0" applyProtection="0"/>
    <xf numFmtId="44" fontId="1" fillId="0" borderId="0" applyFont="0" applyFill="0" applyBorder="0" applyAlignment="0" applyProtection="0"/>
    <xf numFmtId="0" fontId="57" fillId="0" borderId="0" applyNumberFormat="0" applyFill="0" applyBorder="0" applyAlignment="0" applyProtection="0"/>
    <xf numFmtId="0" fontId="58" fillId="4" borderId="0" applyNumberFormat="0" applyBorder="0" applyAlignment="0" applyProtection="0"/>
    <xf numFmtId="0" fontId="59" fillId="0" borderId="3" applyNumberFormat="0" applyFill="0" applyAlignment="0" applyProtection="0"/>
    <xf numFmtId="0" fontId="60" fillId="0" borderId="4" applyNumberFormat="0" applyFill="0" applyAlignment="0" applyProtection="0"/>
    <xf numFmtId="0" fontId="61" fillId="0" borderId="5" applyNumberFormat="0" applyFill="0" applyAlignment="0" applyProtection="0"/>
    <xf numFmtId="0" fontId="61" fillId="0" borderId="0" applyNumberFormat="0" applyFill="0" applyBorder="0" applyAlignment="0" applyProtection="0"/>
    <xf numFmtId="0" fontId="2" fillId="0" borderId="0" applyNumberFormat="0" applyFill="0" applyBorder="0" applyAlignment="0" applyProtection="0">
      <alignment vertical="top"/>
      <protection locked="0"/>
    </xf>
    <xf numFmtId="0" fontId="62" fillId="7" borderId="1" applyNumberFormat="0" applyAlignment="0" applyProtection="0"/>
    <xf numFmtId="0" fontId="63" fillId="0" borderId="6" applyNumberFormat="0" applyFill="0" applyAlignment="0" applyProtection="0"/>
    <xf numFmtId="0" fontId="64" fillId="22" borderId="0" applyNumberFormat="0" applyBorder="0" applyAlignment="0" applyProtection="0"/>
    <xf numFmtId="0" fontId="5" fillId="23" borderId="7" applyNumberFormat="0" applyFont="0" applyAlignment="0" applyProtection="0"/>
    <xf numFmtId="0" fontId="65" fillId="20" borderId="8" applyNumberFormat="0" applyAlignment="0" applyProtection="0"/>
    <xf numFmtId="0" fontId="66" fillId="0" borderId="0" applyNumberFormat="0" applyFill="0" applyBorder="0" applyAlignment="0" applyProtection="0"/>
    <xf numFmtId="0" fontId="67" fillId="0" borderId="9" applyNumberFormat="0" applyFill="0" applyAlignment="0" applyProtection="0"/>
    <xf numFmtId="0" fontId="68" fillId="0" borderId="0" applyNumberFormat="0" applyFill="0" applyBorder="0" applyAlignment="0" applyProtection="0"/>
    <xf numFmtId="0" fontId="1" fillId="0" borderId="0"/>
    <xf numFmtId="43" fontId="1" fillId="0" borderId="0" applyFont="0" applyFill="0" applyBorder="0" applyAlignment="0" applyProtection="0"/>
  </cellStyleXfs>
  <cellXfs count="1196">
    <xf numFmtId="0" fontId="0" fillId="0" borderId="0" xfId="0"/>
    <xf numFmtId="0" fontId="13" fillId="24" borderId="0" xfId="0" applyFont="1" applyFill="1" applyAlignment="1">
      <alignment horizontal="left" wrapText="1"/>
    </xf>
    <xf numFmtId="0" fontId="5" fillId="24" borderId="0" xfId="0" applyFont="1" applyFill="1" applyAlignment="1">
      <alignment horizontal="left"/>
    </xf>
    <xf numFmtId="0" fontId="5" fillId="24" borderId="0" xfId="0" applyFont="1" applyFill="1"/>
    <xf numFmtId="0" fontId="5" fillId="24" borderId="0" xfId="0" applyFont="1" applyFill="1" applyAlignment="1">
      <alignment horizontal="center"/>
    </xf>
    <xf numFmtId="0" fontId="5" fillId="0" borderId="0" xfId="0" applyFont="1"/>
    <xf numFmtId="0" fontId="13" fillId="24" borderId="0" xfId="0" applyFont="1" applyFill="1"/>
    <xf numFmtId="0" fontId="13" fillId="0" borderId="0" xfId="0" applyFont="1"/>
    <xf numFmtId="0" fontId="6" fillId="0" borderId="0" xfId="0" applyFont="1"/>
    <xf numFmtId="0" fontId="4" fillId="24" borderId="0" xfId="0" applyFont="1" applyFill="1" applyAlignment="1">
      <alignment horizontal="center"/>
    </xf>
    <xf numFmtId="0" fontId="14" fillId="0" borderId="0" xfId="0" applyFont="1"/>
    <xf numFmtId="164" fontId="4" fillId="24" borderId="0" xfId="0" applyNumberFormat="1" applyFont="1" applyFill="1" applyAlignment="1">
      <alignment horizontal="center"/>
    </xf>
    <xf numFmtId="165" fontId="4" fillId="24" borderId="0" xfId="28" applyNumberFormat="1" applyFont="1" applyFill="1" applyBorder="1"/>
    <xf numFmtId="8" fontId="4" fillId="24" borderId="0" xfId="0" applyNumberFormat="1" applyFont="1" applyFill="1" applyAlignment="1">
      <alignment horizontal="center"/>
    </xf>
    <xf numFmtId="165" fontId="4" fillId="24" borderId="0" xfId="28" applyNumberFormat="1" applyFont="1" applyFill="1" applyBorder="1" applyAlignment="1">
      <alignment horizontal="center"/>
    </xf>
    <xf numFmtId="165" fontId="4" fillId="24" borderId="0" xfId="28" applyNumberFormat="1" applyFont="1" applyFill="1" applyBorder="1" applyAlignment="1"/>
    <xf numFmtId="0" fontId="14" fillId="24" borderId="0" xfId="0" applyFont="1" applyFill="1"/>
    <xf numFmtId="0" fontId="3" fillId="24" borderId="0" xfId="0" applyFont="1" applyFill="1" applyAlignment="1">
      <alignment horizontal="left" wrapText="1"/>
    </xf>
    <xf numFmtId="0" fontId="3" fillId="24" borderId="0" xfId="0" applyFont="1" applyFill="1" applyAlignment="1">
      <alignment horizontal="left"/>
    </xf>
    <xf numFmtId="0" fontId="3" fillId="24" borderId="0" xfId="0" applyFont="1" applyFill="1" applyAlignment="1">
      <alignment horizontal="center"/>
    </xf>
    <xf numFmtId="0" fontId="14" fillId="24" borderId="0" xfId="0" applyFont="1" applyFill="1" applyAlignment="1">
      <alignment horizontal="center" wrapText="1"/>
    </xf>
    <xf numFmtId="0" fontId="18" fillId="24" borderId="0" xfId="0" applyFont="1" applyFill="1"/>
    <xf numFmtId="0" fontId="19" fillId="24" borderId="0" xfId="0" applyFont="1" applyFill="1"/>
    <xf numFmtId="165" fontId="7" fillId="24" borderId="10" xfId="0" applyNumberFormat="1" applyFont="1" applyFill="1" applyBorder="1"/>
    <xf numFmtId="0" fontId="14" fillId="0" borderId="11" xfId="0" applyFont="1" applyBorder="1" applyAlignment="1">
      <alignment horizontal="center" wrapText="1"/>
    </xf>
    <xf numFmtId="0" fontId="14" fillId="24" borderId="12" xfId="0" applyFont="1" applyFill="1" applyBorder="1" applyAlignment="1">
      <alignment horizontal="center" wrapText="1"/>
    </xf>
    <xf numFmtId="0" fontId="14" fillId="24" borderId="13" xfId="0" applyFont="1" applyFill="1" applyBorder="1" applyAlignment="1">
      <alignment horizontal="center" wrapText="1"/>
    </xf>
    <xf numFmtId="14" fontId="11" fillId="25" borderId="0" xfId="0" applyNumberFormat="1" applyFont="1" applyFill="1" applyAlignment="1">
      <alignment horizontal="right" vertical="center" wrapText="1"/>
    </xf>
    <xf numFmtId="0" fontId="5" fillId="24" borderId="0" xfId="0" quotePrefix="1" applyFont="1" applyFill="1" applyAlignment="1">
      <alignment horizontal="left" wrapText="1"/>
    </xf>
    <xf numFmtId="0" fontId="5" fillId="24" borderId="0" xfId="0" applyFont="1" applyFill="1" applyAlignment="1">
      <alignment wrapText="1"/>
    </xf>
    <xf numFmtId="165" fontId="5" fillId="24" borderId="0" xfId="28" applyNumberFormat="1" applyFont="1" applyFill="1" applyBorder="1"/>
    <xf numFmtId="8" fontId="5" fillId="24" borderId="0" xfId="0" applyNumberFormat="1" applyFont="1" applyFill="1" applyAlignment="1">
      <alignment horizontal="center"/>
    </xf>
    <xf numFmtId="165" fontId="5" fillId="24" borderId="0" xfId="28" applyNumberFormat="1" applyFont="1" applyFill="1" applyBorder="1" applyAlignment="1">
      <alignment horizontal="center"/>
    </xf>
    <xf numFmtId="0" fontId="5" fillId="24" borderId="0" xfId="0" applyFont="1" applyFill="1" applyAlignment="1">
      <alignment horizontal="left" wrapText="1"/>
    </xf>
    <xf numFmtId="0" fontId="5" fillId="24" borderId="0" xfId="0" applyFont="1" applyFill="1" applyAlignment="1">
      <alignment horizontal="center" wrapText="1"/>
    </xf>
    <xf numFmtId="0" fontId="15" fillId="24" borderId="0" xfId="0" applyFont="1" applyFill="1" applyAlignment="1">
      <alignment horizontal="center"/>
    </xf>
    <xf numFmtId="164" fontId="14" fillId="24" borderId="0" xfId="0" applyNumberFormat="1" applyFont="1" applyFill="1" applyAlignment="1">
      <alignment horizontal="center" vertical="center" wrapText="1"/>
    </xf>
    <xf numFmtId="164" fontId="6" fillId="24" borderId="0" xfId="0" applyNumberFormat="1" applyFont="1" applyFill="1" applyAlignment="1">
      <alignment horizontal="center"/>
    </xf>
    <xf numFmtId="0" fontId="14" fillId="24" borderId="0" xfId="0" applyFont="1" applyFill="1" applyAlignment="1">
      <alignment horizontal="center" vertical="center" wrapText="1"/>
    </xf>
    <xf numFmtId="0" fontId="5" fillId="24" borderId="0" xfId="0" quotePrefix="1" applyFont="1" applyFill="1" applyAlignment="1">
      <alignment horizontal="right"/>
    </xf>
    <xf numFmtId="0" fontId="9" fillId="24" borderId="0" xfId="0" applyFont="1" applyFill="1" applyAlignment="1">
      <alignment wrapText="1"/>
    </xf>
    <xf numFmtId="0" fontId="12" fillId="24" borderId="0" xfId="0" applyFont="1" applyFill="1" applyAlignment="1">
      <alignment horizontal="center"/>
    </xf>
    <xf numFmtId="0" fontId="4" fillId="24" borderId="0" xfId="0" applyFont="1" applyFill="1"/>
    <xf numFmtId="2" fontId="5" fillId="24" borderId="0" xfId="0" applyNumberFormat="1" applyFont="1" applyFill="1" applyAlignment="1">
      <alignment horizontal="center"/>
    </xf>
    <xf numFmtId="0" fontId="4" fillId="24" borderId="0" xfId="0" applyFont="1" applyFill="1" applyAlignment="1">
      <alignment horizontal="left" wrapText="1"/>
    </xf>
    <xf numFmtId="0" fontId="5" fillId="0" borderId="0" xfId="0" applyFont="1" applyAlignment="1">
      <alignment horizontal="left" wrapText="1"/>
    </xf>
    <xf numFmtId="0" fontId="6" fillId="24" borderId="0" xfId="0" applyFont="1" applyFill="1"/>
    <xf numFmtId="0" fontId="5" fillId="24" borderId="0" xfId="0" applyFont="1" applyFill="1" applyAlignment="1">
      <alignment horizontal="right"/>
    </xf>
    <xf numFmtId="0" fontId="4" fillId="24" borderId="0" xfId="0" quotePrefix="1" applyFont="1" applyFill="1" applyAlignment="1">
      <alignment horizontal="right"/>
    </xf>
    <xf numFmtId="0" fontId="4" fillId="24" borderId="0" xfId="0" applyFont="1" applyFill="1" applyAlignment="1">
      <alignment horizontal="right"/>
    </xf>
    <xf numFmtId="0" fontId="6" fillId="24" borderId="0" xfId="0" applyFont="1" applyFill="1" applyAlignment="1">
      <alignment horizontal="right"/>
    </xf>
    <xf numFmtId="0" fontId="5" fillId="0" borderId="0" xfId="0" applyFont="1" applyAlignment="1">
      <alignment horizontal="right"/>
    </xf>
    <xf numFmtId="0" fontId="17" fillId="24" borderId="0" xfId="0" applyFont="1" applyFill="1" applyAlignment="1">
      <alignment horizontal="left"/>
    </xf>
    <xf numFmtId="0" fontId="20" fillId="24" borderId="0" xfId="0" applyFont="1" applyFill="1" applyAlignment="1">
      <alignment horizontal="left"/>
    </xf>
    <xf numFmtId="3" fontId="5" fillId="24" borderId="0" xfId="28" quotePrefix="1" applyNumberFormat="1" applyFont="1" applyFill="1" applyBorder="1" applyAlignment="1">
      <alignment horizontal="right"/>
    </xf>
    <xf numFmtId="3" fontId="5" fillId="24" borderId="0" xfId="0" quotePrefix="1" applyNumberFormat="1" applyFont="1" applyFill="1" applyAlignment="1">
      <alignment horizontal="right"/>
    </xf>
    <xf numFmtId="0" fontId="5" fillId="24" borderId="14" xfId="0" applyFont="1" applyFill="1" applyBorder="1"/>
    <xf numFmtId="0" fontId="9" fillId="24" borderId="0" xfId="0" applyFont="1" applyFill="1"/>
    <xf numFmtId="0" fontId="9" fillId="24" borderId="0" xfId="0" applyFont="1" applyFill="1" applyAlignment="1">
      <alignment horizontal="right"/>
    </xf>
    <xf numFmtId="165" fontId="7" fillId="24" borderId="0" xfId="0" applyNumberFormat="1" applyFont="1" applyFill="1"/>
    <xf numFmtId="165" fontId="5" fillId="24" borderId="15" xfId="28" applyNumberFormat="1" applyFont="1" applyFill="1" applyBorder="1" applyAlignment="1">
      <alignment horizontal="center"/>
    </xf>
    <xf numFmtId="165" fontId="5" fillId="24" borderId="16" xfId="28" applyNumberFormat="1" applyFont="1" applyFill="1" applyBorder="1" applyAlignment="1">
      <alignment horizontal="center"/>
    </xf>
    <xf numFmtId="165" fontId="5" fillId="24" borderId="17" xfId="28" applyNumberFormat="1" applyFont="1" applyFill="1" applyBorder="1" applyAlignment="1">
      <alignment horizontal="center"/>
    </xf>
    <xf numFmtId="165" fontId="5" fillId="24" borderId="18" xfId="28" applyNumberFormat="1" applyFont="1" applyFill="1" applyBorder="1" applyAlignment="1">
      <alignment horizontal="center"/>
    </xf>
    <xf numFmtId="165" fontId="5" fillId="24" borderId="19" xfId="28" applyNumberFormat="1" applyFont="1" applyFill="1" applyBorder="1" applyAlignment="1">
      <alignment horizontal="center"/>
    </xf>
    <xf numFmtId="2" fontId="4" fillId="24" borderId="0" xfId="0" applyNumberFormat="1" applyFont="1" applyFill="1"/>
    <xf numFmtId="2" fontId="4" fillId="24" borderId="0" xfId="0" applyNumberFormat="1" applyFont="1" applyFill="1" applyAlignment="1">
      <alignment horizontal="center"/>
    </xf>
    <xf numFmtId="165" fontId="13" fillId="24" borderId="0" xfId="28" applyNumberFormat="1" applyFont="1" applyFill="1" applyBorder="1" applyAlignment="1">
      <alignment horizontal="center"/>
    </xf>
    <xf numFmtId="0" fontId="6" fillId="24" borderId="0" xfId="0" applyFont="1" applyFill="1" applyAlignment="1">
      <alignment horizontal="left"/>
    </xf>
    <xf numFmtId="0" fontId="5" fillId="0" borderId="0" xfId="0" applyFont="1" applyAlignment="1">
      <alignment horizontal="center"/>
    </xf>
    <xf numFmtId="165" fontId="5" fillId="24" borderId="20" xfId="28" applyNumberFormat="1" applyFont="1" applyFill="1" applyBorder="1" applyAlignment="1">
      <alignment horizontal="center"/>
    </xf>
    <xf numFmtId="165" fontId="5" fillId="24" borderId="21" xfId="28" applyNumberFormat="1" applyFont="1" applyFill="1" applyBorder="1" applyAlignment="1">
      <alignment horizontal="center"/>
    </xf>
    <xf numFmtId="165" fontId="5" fillId="24" borderId="22" xfId="28" applyNumberFormat="1" applyFont="1" applyFill="1" applyBorder="1" applyAlignment="1" applyProtection="1">
      <alignment horizontal="center"/>
      <protection locked="0"/>
    </xf>
    <xf numFmtId="165" fontId="5" fillId="24" borderId="23" xfId="28" applyNumberFormat="1" applyFont="1" applyFill="1" applyBorder="1" applyAlignment="1" applyProtection="1">
      <alignment horizontal="center"/>
      <protection locked="0"/>
    </xf>
    <xf numFmtId="165" fontId="5" fillId="24" borderId="24" xfId="28" applyNumberFormat="1" applyFont="1" applyFill="1" applyBorder="1" applyAlignment="1" applyProtection="1">
      <alignment horizontal="center"/>
      <protection locked="0"/>
    </xf>
    <xf numFmtId="165" fontId="5" fillId="24" borderId="25" xfId="28" applyNumberFormat="1" applyFont="1" applyFill="1" applyBorder="1" applyAlignment="1" applyProtection="1">
      <alignment horizontal="center"/>
      <protection locked="0"/>
    </xf>
    <xf numFmtId="165" fontId="5" fillId="24" borderId="20" xfId="28" applyNumberFormat="1" applyFont="1" applyFill="1" applyBorder="1" applyAlignment="1" applyProtection="1">
      <alignment horizontal="center"/>
      <protection locked="0"/>
    </xf>
    <xf numFmtId="0" fontId="5" fillId="24" borderId="0" xfId="0" applyFont="1" applyFill="1" applyProtection="1">
      <protection locked="0"/>
    </xf>
    <xf numFmtId="165" fontId="5" fillId="0" borderId="23" xfId="28" applyNumberFormat="1" applyFont="1" applyBorder="1" applyAlignment="1" applyProtection="1">
      <alignment horizontal="center"/>
      <protection locked="0"/>
    </xf>
    <xf numFmtId="165" fontId="5" fillId="0" borderId="24" xfId="28" applyNumberFormat="1" applyFont="1" applyBorder="1" applyAlignment="1" applyProtection="1">
      <alignment horizontal="center"/>
      <protection locked="0"/>
    </xf>
    <xf numFmtId="0" fontId="9" fillId="24" borderId="0" xfId="0" applyFont="1" applyFill="1" applyProtection="1">
      <protection locked="0"/>
    </xf>
    <xf numFmtId="0" fontId="6" fillId="24" borderId="0" xfId="0" applyFont="1" applyFill="1" applyAlignment="1">
      <alignment horizontal="center" wrapText="1"/>
    </xf>
    <xf numFmtId="165" fontId="5" fillId="24" borderId="26" xfId="28" applyNumberFormat="1" applyFont="1" applyFill="1" applyBorder="1" applyAlignment="1" applyProtection="1">
      <alignment horizontal="center"/>
      <protection locked="0"/>
    </xf>
    <xf numFmtId="165" fontId="5" fillId="24" borderId="27" xfId="28" applyNumberFormat="1" applyFont="1" applyFill="1" applyBorder="1" applyAlignment="1">
      <alignment horizontal="center"/>
    </xf>
    <xf numFmtId="165" fontId="5" fillId="24" borderId="28" xfId="28" applyNumberFormat="1" applyFont="1" applyFill="1" applyBorder="1" applyAlignment="1">
      <alignment horizontal="center"/>
    </xf>
    <xf numFmtId="0" fontId="8" fillId="24" borderId="0" xfId="0" applyFont="1" applyFill="1" applyAlignment="1">
      <alignment horizontal="left" wrapText="1"/>
    </xf>
    <xf numFmtId="0" fontId="9" fillId="24" borderId="0" xfId="0" applyFont="1" applyFill="1" applyAlignment="1" applyProtection="1">
      <alignment horizontal="left" indent="1"/>
      <protection locked="0"/>
    </xf>
    <xf numFmtId="166" fontId="6" fillId="0" borderId="0" xfId="0" applyNumberFormat="1" applyFont="1" applyAlignment="1">
      <alignment horizontal="center" vertical="center"/>
    </xf>
    <xf numFmtId="0" fontId="14" fillId="24" borderId="12" xfId="0" applyFont="1" applyFill="1" applyBorder="1" applyAlignment="1">
      <alignment horizontal="left" wrapText="1"/>
    </xf>
    <xf numFmtId="0" fontId="0" fillId="24" borderId="0" xfId="0" applyFill="1"/>
    <xf numFmtId="166" fontId="6" fillId="24" borderId="0" xfId="0" applyNumberFormat="1" applyFont="1" applyFill="1" applyAlignment="1">
      <alignment horizontal="center" vertical="center"/>
    </xf>
    <xf numFmtId="49" fontId="5" fillId="24" borderId="0" xfId="0" applyNumberFormat="1" applyFont="1" applyFill="1" applyAlignment="1">
      <alignment horizontal="center"/>
    </xf>
    <xf numFmtId="1" fontId="5" fillId="0" borderId="0" xfId="0" applyNumberFormat="1" applyFont="1" applyAlignment="1">
      <alignment horizontal="center"/>
    </xf>
    <xf numFmtId="165" fontId="5" fillId="0" borderId="26" xfId="28" applyNumberFormat="1" applyFont="1" applyBorder="1" applyAlignment="1" applyProtection="1">
      <alignment horizontal="center"/>
      <protection locked="0"/>
    </xf>
    <xf numFmtId="0" fontId="5" fillId="24" borderId="29" xfId="0" applyFont="1" applyFill="1" applyBorder="1" applyAlignment="1">
      <alignment horizontal="left" wrapText="1"/>
    </xf>
    <xf numFmtId="0" fontId="23" fillId="24" borderId="0" xfId="0" applyFont="1" applyFill="1"/>
    <xf numFmtId="0" fontId="7" fillId="24" borderId="0" xfId="0" applyFont="1" applyFill="1"/>
    <xf numFmtId="0" fontId="24" fillId="24" borderId="0" xfId="36" applyFont="1" applyFill="1" applyAlignment="1" applyProtection="1"/>
    <xf numFmtId="0" fontId="3" fillId="24" borderId="0" xfId="0" applyFont="1" applyFill="1" applyAlignment="1">
      <alignment horizontal="right"/>
    </xf>
    <xf numFmtId="0" fontId="3" fillId="24" borderId="0" xfId="0" applyFont="1" applyFill="1" applyAlignment="1">
      <alignment wrapText="1"/>
    </xf>
    <xf numFmtId="0" fontId="8" fillId="24" borderId="0" xfId="0" applyFont="1" applyFill="1" applyAlignment="1">
      <alignment wrapText="1"/>
    </xf>
    <xf numFmtId="0" fontId="23" fillId="24" borderId="0" xfId="0" applyFont="1" applyFill="1" applyAlignment="1">
      <alignment horizontal="left"/>
    </xf>
    <xf numFmtId="0" fontId="7" fillId="24" borderId="0" xfId="0" applyFont="1" applyFill="1" applyAlignment="1">
      <alignment wrapText="1"/>
    </xf>
    <xf numFmtId="0" fontId="3" fillId="24" borderId="0" xfId="0" applyFont="1" applyFill="1" applyAlignment="1">
      <alignment horizontal="center" wrapText="1"/>
    </xf>
    <xf numFmtId="0" fontId="3" fillId="24" borderId="0" xfId="0" applyFont="1" applyFill="1"/>
    <xf numFmtId="0" fontId="16" fillId="24" borderId="11" xfId="0" applyFont="1" applyFill="1" applyBorder="1" applyAlignment="1">
      <alignment horizontal="center" wrapText="1"/>
    </xf>
    <xf numFmtId="0" fontId="5" fillId="24" borderId="0" xfId="0" applyFont="1" applyFill="1" applyAlignment="1">
      <alignment vertical="center" wrapText="1"/>
    </xf>
    <xf numFmtId="0" fontId="26" fillId="24" borderId="0" xfId="36" applyFont="1" applyFill="1" applyAlignment="1" applyProtection="1"/>
    <xf numFmtId="0" fontId="0" fillId="26" borderId="0" xfId="0" applyFill="1"/>
    <xf numFmtId="0" fontId="9" fillId="0" borderId="0" xfId="0" applyFont="1" applyAlignment="1">
      <alignment vertical="center"/>
    </xf>
    <xf numFmtId="0" fontId="5" fillId="0" borderId="0" xfId="0" applyFont="1" applyAlignment="1">
      <alignment horizontal="left"/>
    </xf>
    <xf numFmtId="0" fontId="29" fillId="26" borderId="0" xfId="0" applyFont="1" applyFill="1"/>
    <xf numFmtId="0" fontId="9" fillId="26" borderId="0" xfId="0" applyFont="1" applyFill="1" applyAlignment="1">
      <alignment horizontal="left"/>
    </xf>
    <xf numFmtId="0" fontId="30" fillId="26" borderId="0" xfId="0" applyFont="1" applyFill="1"/>
    <xf numFmtId="0" fontId="9" fillId="26" borderId="0" xfId="0" applyFont="1" applyFill="1"/>
    <xf numFmtId="0" fontId="9" fillId="24" borderId="0" xfId="0" applyFont="1" applyFill="1" applyAlignment="1">
      <alignment horizontal="center"/>
    </xf>
    <xf numFmtId="0" fontId="27" fillId="24" borderId="0" xfId="0" applyFont="1" applyFill="1" applyAlignment="1">
      <alignment horizontal="left"/>
    </xf>
    <xf numFmtId="0" fontId="9" fillId="24" borderId="0" xfId="0" applyFont="1" applyFill="1" applyAlignment="1">
      <alignment vertical="center" wrapText="1"/>
    </xf>
    <xf numFmtId="0" fontId="29" fillId="24" borderId="0" xfId="0" applyFont="1" applyFill="1"/>
    <xf numFmtId="0" fontId="9" fillId="24" borderId="0" xfId="0" applyFont="1" applyFill="1" applyAlignment="1">
      <alignment horizontal="left"/>
    </xf>
    <xf numFmtId="0" fontId="23" fillId="24" borderId="0" xfId="0" applyFont="1" applyFill="1" applyAlignment="1">
      <alignment horizontal="left" indent="1"/>
    </xf>
    <xf numFmtId="0" fontId="9" fillId="24" borderId="0" xfId="0" applyFont="1" applyFill="1" applyAlignment="1">
      <alignment horizontal="left" indent="1"/>
    </xf>
    <xf numFmtId="0" fontId="29" fillId="24" borderId="0" xfId="0" applyFont="1" applyFill="1" applyAlignment="1">
      <alignment horizontal="left"/>
    </xf>
    <xf numFmtId="0" fontId="30" fillId="24" borderId="0" xfId="0" applyFont="1" applyFill="1"/>
    <xf numFmtId="0" fontId="9" fillId="24" borderId="0" xfId="0" applyFont="1" applyFill="1" applyAlignment="1">
      <alignment horizontal="left" indent="8"/>
    </xf>
    <xf numFmtId="49" fontId="30" fillId="26" borderId="0" xfId="0" applyNumberFormat="1" applyFont="1" applyFill="1"/>
    <xf numFmtId="0" fontId="32" fillId="24" borderId="0" xfId="0" applyFont="1" applyFill="1"/>
    <xf numFmtId="0" fontId="33" fillId="24" borderId="0" xfId="0" applyFont="1" applyFill="1"/>
    <xf numFmtId="0" fontId="34" fillId="24" borderId="0" xfId="0" applyFont="1" applyFill="1" applyAlignment="1">
      <alignment horizontal="center"/>
    </xf>
    <xf numFmtId="0" fontId="35" fillId="24" borderId="0" xfId="0" applyFont="1" applyFill="1" applyAlignment="1">
      <alignment horizontal="center"/>
    </xf>
    <xf numFmtId="0" fontId="8" fillId="24" borderId="0" xfId="0" applyFont="1" applyFill="1" applyAlignment="1">
      <alignment horizontal="center" wrapText="1"/>
    </xf>
    <xf numFmtId="0" fontId="14" fillId="24" borderId="30" xfId="0" applyFont="1" applyFill="1" applyBorder="1" applyAlignment="1">
      <alignment horizontal="center" wrapText="1"/>
    </xf>
    <xf numFmtId="0" fontId="14" fillId="24" borderId="31" xfId="0" applyFont="1" applyFill="1" applyBorder="1" applyAlignment="1">
      <alignment horizontal="center" wrapText="1"/>
    </xf>
    <xf numFmtId="0" fontId="14" fillId="24" borderId="18" xfId="0" applyFont="1" applyFill="1" applyBorder="1" applyAlignment="1">
      <alignment horizontal="center" wrapText="1"/>
    </xf>
    <xf numFmtId="0" fontId="6" fillId="24" borderId="30" xfId="0" applyFont="1" applyFill="1" applyBorder="1" applyAlignment="1">
      <alignment horizontal="center"/>
    </xf>
    <xf numFmtId="0" fontId="13" fillId="24" borderId="0" xfId="0" applyFont="1" applyFill="1" applyAlignment="1">
      <alignment horizontal="center"/>
    </xf>
    <xf numFmtId="0" fontId="5" fillId="0" borderId="0" xfId="0" applyFont="1" applyAlignment="1">
      <alignment wrapText="1"/>
    </xf>
    <xf numFmtId="0" fontId="5" fillId="0" borderId="0" xfId="0" quotePrefix="1" applyFont="1" applyAlignment="1">
      <alignment horizontal="right"/>
    </xf>
    <xf numFmtId="0" fontId="14" fillId="0" borderId="0" xfId="0" applyFont="1" applyAlignment="1">
      <alignment horizontal="center" wrapText="1"/>
    </xf>
    <xf numFmtId="0" fontId="16" fillId="0" borderId="0" xfId="0" applyFont="1" applyAlignment="1">
      <alignment horizontal="center" wrapText="1"/>
    </xf>
    <xf numFmtId="164" fontId="6" fillId="0" borderId="0" xfId="0" applyNumberFormat="1" applyFont="1" applyAlignment="1">
      <alignment horizontal="center"/>
    </xf>
    <xf numFmtId="165" fontId="5" fillId="0" borderId="0" xfId="28" applyNumberFormat="1" applyFont="1" applyFill="1" applyBorder="1"/>
    <xf numFmtId="8" fontId="5" fillId="0" borderId="0" xfId="0" applyNumberFormat="1" applyFont="1" applyAlignment="1">
      <alignment horizontal="center"/>
    </xf>
    <xf numFmtId="165" fontId="4" fillId="0" borderId="0" xfId="28" applyNumberFormat="1" applyFont="1" applyFill="1" applyBorder="1"/>
    <xf numFmtId="8" fontId="4" fillId="0" borderId="0" xfId="0" applyNumberFormat="1" applyFont="1" applyAlignment="1">
      <alignment horizontal="center"/>
    </xf>
    <xf numFmtId="0" fontId="23" fillId="0" borderId="0" xfId="0" applyFont="1" applyAlignment="1">
      <alignment horizontal="left"/>
    </xf>
    <xf numFmtId="0" fontId="23" fillId="0" borderId="0" xfId="0" applyFont="1"/>
    <xf numFmtId="0" fontId="20" fillId="24" borderId="0" xfId="0" applyFont="1" applyFill="1" applyAlignment="1">
      <alignment horizontal="center"/>
    </xf>
    <xf numFmtId="0" fontId="4" fillId="24" borderId="0" xfId="0" applyFont="1" applyFill="1" applyAlignment="1">
      <alignment vertical="center" wrapText="1"/>
    </xf>
    <xf numFmtId="0" fontId="19" fillId="24" borderId="0" xfId="0" applyFont="1" applyFill="1" applyAlignment="1">
      <alignment horizontal="left" wrapText="1"/>
    </xf>
    <xf numFmtId="0" fontId="19" fillId="24" borderId="0" xfId="0" applyFont="1" applyFill="1" applyAlignment="1">
      <alignment horizontal="right"/>
    </xf>
    <xf numFmtId="0" fontId="8" fillId="24" borderId="0" xfId="0" applyFont="1" applyFill="1" applyAlignment="1">
      <alignment horizontal="right"/>
    </xf>
    <xf numFmtId="0" fontId="9" fillId="26" borderId="0" xfId="0" applyFont="1" applyFill="1" applyAlignment="1">
      <alignment wrapText="1"/>
    </xf>
    <xf numFmtId="0" fontId="9" fillId="26" borderId="0" xfId="0" applyFont="1" applyFill="1" applyAlignment="1">
      <alignment vertical="center" wrapText="1"/>
    </xf>
    <xf numFmtId="0" fontId="4" fillId="26" borderId="0" xfId="0" applyFont="1" applyFill="1"/>
    <xf numFmtId="0" fontId="5" fillId="26" borderId="0" xfId="0" applyFont="1" applyFill="1"/>
    <xf numFmtId="0" fontId="13" fillId="26" borderId="0" xfId="0" applyFont="1" applyFill="1"/>
    <xf numFmtId="0" fontId="14" fillId="26" borderId="0" xfId="0" applyFont="1" applyFill="1"/>
    <xf numFmtId="0" fontId="6" fillId="26" borderId="0" xfId="0" applyFont="1" applyFill="1"/>
    <xf numFmtId="0" fontId="5" fillId="26" borderId="0" xfId="0" applyFont="1" applyFill="1" applyAlignment="1">
      <alignment horizontal="right"/>
    </xf>
    <xf numFmtId="0" fontId="19" fillId="0" borderId="0" xfId="0" applyFont="1"/>
    <xf numFmtId="0" fontId="0" fillId="24" borderId="32" xfId="0" applyFill="1" applyBorder="1"/>
    <xf numFmtId="0" fontId="0" fillId="24" borderId="14" xfId="0" applyFill="1" applyBorder="1"/>
    <xf numFmtId="0" fontId="0" fillId="24" borderId="33" xfId="0" applyFill="1" applyBorder="1"/>
    <xf numFmtId="0" fontId="0" fillId="24" borderId="34" xfId="0" applyFill="1" applyBorder="1"/>
    <xf numFmtId="0" fontId="19" fillId="24" borderId="34" xfId="0" applyFont="1" applyFill="1" applyBorder="1"/>
    <xf numFmtId="0" fontId="19" fillId="24" borderId="29" xfId="0" applyFont="1" applyFill="1" applyBorder="1"/>
    <xf numFmtId="0" fontId="19" fillId="24" borderId="36" xfId="0" applyFont="1" applyFill="1" applyBorder="1"/>
    <xf numFmtId="0" fontId="19" fillId="24" borderId="37" xfId="0" applyFont="1" applyFill="1" applyBorder="1"/>
    <xf numFmtId="0" fontId="19" fillId="26" borderId="0" xfId="0" applyFont="1" applyFill="1"/>
    <xf numFmtId="0" fontId="8" fillId="24" borderId="29" xfId="0" applyFont="1" applyFill="1" applyBorder="1" applyAlignment="1">
      <alignment horizontal="left" indent="1"/>
    </xf>
    <xf numFmtId="0" fontId="8" fillId="24" borderId="0" xfId="0" applyFont="1" applyFill="1"/>
    <xf numFmtId="0" fontId="8" fillId="24" borderId="35" xfId="0" applyFont="1" applyFill="1" applyBorder="1"/>
    <xf numFmtId="0" fontId="8" fillId="24" borderId="36" xfId="0" applyFont="1" applyFill="1" applyBorder="1"/>
    <xf numFmtId="0" fontId="41" fillId="24" borderId="36" xfId="36" applyFont="1" applyFill="1" applyBorder="1" applyAlignment="1" applyProtection="1"/>
    <xf numFmtId="0" fontId="4" fillId="24" borderId="36" xfId="0" applyFont="1" applyFill="1" applyBorder="1"/>
    <xf numFmtId="0" fontId="5" fillId="0" borderId="12" xfId="0" applyFont="1" applyBorder="1"/>
    <xf numFmtId="0" fontId="5" fillId="0" borderId="13" xfId="0" applyFont="1" applyBorder="1"/>
    <xf numFmtId="0" fontId="5" fillId="0" borderId="11" xfId="0" applyFont="1" applyBorder="1"/>
    <xf numFmtId="0" fontId="14" fillId="26" borderId="0" xfId="0" applyFont="1" applyFill="1" applyAlignment="1">
      <alignment horizontal="center" wrapText="1"/>
    </xf>
    <xf numFmtId="164" fontId="14" fillId="26" borderId="0" xfId="0" applyNumberFormat="1" applyFont="1" applyFill="1" applyAlignment="1">
      <alignment horizontal="center" vertical="center" wrapText="1"/>
    </xf>
    <xf numFmtId="164" fontId="4" fillId="26" borderId="0" xfId="0" applyNumberFormat="1" applyFont="1" applyFill="1" applyAlignment="1">
      <alignment horizontal="center"/>
    </xf>
    <xf numFmtId="0" fontId="5" fillId="26" borderId="0" xfId="0" applyFont="1" applyFill="1" applyAlignment="1">
      <alignment horizontal="center"/>
    </xf>
    <xf numFmtId="0" fontId="5" fillId="26" borderId="0" xfId="0" applyFont="1" applyFill="1" applyAlignment="1">
      <alignment horizontal="left" wrapText="1"/>
    </xf>
    <xf numFmtId="0" fontId="13" fillId="24" borderId="0" xfId="0" applyFont="1" applyFill="1" applyAlignment="1">
      <alignment horizontal="left"/>
    </xf>
    <xf numFmtId="0" fontId="15" fillId="24" borderId="0" xfId="0" applyFont="1" applyFill="1" applyAlignment="1">
      <alignment horizontal="left"/>
    </xf>
    <xf numFmtId="0" fontId="5" fillId="26" borderId="0" xfId="0" applyFont="1" applyFill="1" applyAlignment="1">
      <alignment horizontal="left"/>
    </xf>
    <xf numFmtId="0" fontId="4" fillId="24" borderId="0" xfId="0" applyFont="1" applyFill="1" applyAlignment="1">
      <alignment horizontal="left"/>
    </xf>
    <xf numFmtId="0" fontId="4" fillId="24" borderId="0" xfId="0" applyFont="1" applyFill="1" applyAlignment="1">
      <alignment horizontal="right" vertical="center" wrapText="1"/>
    </xf>
    <xf numFmtId="0" fontId="6" fillId="24" borderId="13" xfId="0" applyFont="1" applyFill="1" applyBorder="1" applyAlignment="1">
      <alignment horizontal="left" wrapText="1"/>
    </xf>
    <xf numFmtId="0" fontId="0" fillId="24" borderId="0" xfId="0" applyFill="1" applyAlignment="1">
      <alignment vertical="top"/>
    </xf>
    <xf numFmtId="0" fontId="4" fillId="24" borderId="36" xfId="0" applyFont="1" applyFill="1" applyBorder="1" applyAlignment="1">
      <alignment horizontal="right"/>
    </xf>
    <xf numFmtId="0" fontId="4" fillId="24" borderId="37" xfId="0" applyFont="1" applyFill="1" applyBorder="1"/>
    <xf numFmtId="0" fontId="42" fillId="24" borderId="0" xfId="0" applyFont="1" applyFill="1" applyAlignment="1">
      <alignment vertical="center"/>
    </xf>
    <xf numFmtId="0" fontId="4" fillId="24" borderId="29" xfId="0" applyFont="1" applyFill="1" applyBorder="1" applyAlignment="1">
      <alignment horizontal="right"/>
    </xf>
    <xf numFmtId="0" fontId="4" fillId="24" borderId="35" xfId="0" applyFont="1" applyFill="1" applyBorder="1"/>
    <xf numFmtId="3" fontId="19" fillId="24" borderId="0" xfId="0" quotePrefix="1" applyNumberFormat="1" applyFont="1" applyFill="1" applyAlignment="1">
      <alignment horizontal="right"/>
    </xf>
    <xf numFmtId="165" fontId="8" fillId="24" borderId="10" xfId="0" applyNumberFormat="1" applyFont="1" applyFill="1" applyBorder="1"/>
    <xf numFmtId="0" fontId="6" fillId="24" borderId="12" xfId="0" applyFont="1" applyFill="1" applyBorder="1" applyAlignment="1">
      <alignment horizontal="left" wrapText="1"/>
    </xf>
    <xf numFmtId="0" fontId="6" fillId="24" borderId="12" xfId="0" applyFont="1" applyFill="1" applyBorder="1" applyAlignment="1">
      <alignment horizontal="center" wrapText="1"/>
    </xf>
    <xf numFmtId="0" fontId="6" fillId="24" borderId="13" xfId="0" applyFont="1" applyFill="1" applyBorder="1" applyAlignment="1">
      <alignment horizontal="center" wrapText="1"/>
    </xf>
    <xf numFmtId="0" fontId="43" fillId="24" borderId="11" xfId="0" applyFont="1" applyFill="1" applyBorder="1" applyAlignment="1">
      <alignment horizontal="center" wrapText="1"/>
    </xf>
    <xf numFmtId="164" fontId="6" fillId="24" borderId="0" xfId="0" applyNumberFormat="1" applyFont="1" applyFill="1" applyAlignment="1">
      <alignment horizontal="center" vertical="center" wrapText="1"/>
    </xf>
    <xf numFmtId="0" fontId="6" fillId="24" borderId="0" xfId="0" applyFont="1" applyFill="1" applyAlignment="1">
      <alignment horizontal="center" vertical="center" wrapText="1"/>
    </xf>
    <xf numFmtId="8" fontId="19" fillId="24" borderId="0" xfId="0" applyNumberFormat="1" applyFont="1" applyFill="1" applyAlignment="1">
      <alignment horizontal="right"/>
    </xf>
    <xf numFmtId="165" fontId="19" fillId="24" borderId="0" xfId="28" applyNumberFormat="1" applyFont="1" applyFill="1" applyBorder="1" applyAlignment="1">
      <alignment horizontal="right"/>
    </xf>
    <xf numFmtId="2" fontId="19" fillId="24" borderId="0" xfId="0" applyNumberFormat="1" applyFont="1" applyFill="1" applyAlignment="1">
      <alignment horizontal="right"/>
    </xf>
    <xf numFmtId="0" fontId="0" fillId="24" borderId="41" xfId="0" applyFill="1" applyBorder="1" applyProtection="1">
      <protection locked="0"/>
    </xf>
    <xf numFmtId="0" fontId="0" fillId="24" borderId="38" xfId="0" applyFill="1" applyBorder="1" applyProtection="1">
      <protection locked="0"/>
    </xf>
    <xf numFmtId="0" fontId="45" fillId="24" borderId="0" xfId="0" applyFont="1" applyFill="1" applyAlignment="1">
      <alignment horizontal="center"/>
    </xf>
    <xf numFmtId="0" fontId="4" fillId="24" borderId="34" xfId="0" applyFont="1" applyFill="1" applyBorder="1"/>
    <xf numFmtId="14" fontId="25" fillId="25" borderId="0" xfId="0" applyNumberFormat="1" applyFont="1" applyFill="1"/>
    <xf numFmtId="14" fontId="46" fillId="25" borderId="0" xfId="0" applyNumberFormat="1" applyFont="1" applyFill="1" applyAlignment="1">
      <alignment horizontal="right" vertical="center" wrapText="1"/>
    </xf>
    <xf numFmtId="44" fontId="3" fillId="24" borderId="0" xfId="29" applyFont="1" applyFill="1" applyBorder="1" applyAlignment="1">
      <alignment horizontal="center"/>
    </xf>
    <xf numFmtId="44" fontId="3" fillId="24" borderId="0" xfId="29" applyFont="1" applyFill="1" applyBorder="1" applyAlignment="1">
      <alignment horizontal="right"/>
    </xf>
    <xf numFmtId="0" fontId="9" fillId="0" borderId="0" xfId="0" applyFont="1"/>
    <xf numFmtId="168" fontId="19" fillId="0" borderId="0" xfId="28" applyNumberFormat="1" applyFont="1" applyBorder="1" applyAlignment="1" applyProtection="1">
      <alignment horizontal="center"/>
    </xf>
    <xf numFmtId="0" fontId="19" fillId="24" borderId="0" xfId="0" applyFont="1" applyFill="1" applyAlignment="1">
      <alignment vertical="top" wrapText="1"/>
    </xf>
    <xf numFmtId="0" fontId="4" fillId="24" borderId="33" xfId="0" applyFont="1" applyFill="1" applyBorder="1"/>
    <xf numFmtId="0" fontId="3" fillId="0" borderId="29" xfId="0" applyFont="1" applyBorder="1" applyAlignment="1">
      <alignment horizontal="right"/>
    </xf>
    <xf numFmtId="0" fontId="4" fillId="24" borderId="41" xfId="0" applyFont="1" applyFill="1" applyBorder="1" applyAlignment="1" applyProtection="1">
      <alignment horizontal="left" vertical="center"/>
      <protection locked="0"/>
    </xf>
    <xf numFmtId="0" fontId="3" fillId="24" borderId="0" xfId="0" applyFont="1" applyFill="1" applyAlignment="1">
      <alignment horizontal="right" vertical="center"/>
    </xf>
    <xf numFmtId="0" fontId="3" fillId="24" borderId="29" xfId="0" applyFont="1" applyFill="1" applyBorder="1" applyAlignment="1">
      <alignment horizontal="right"/>
    </xf>
    <xf numFmtId="0" fontId="33" fillId="24" borderId="41" xfId="0" applyFont="1" applyFill="1" applyBorder="1" applyAlignment="1" applyProtection="1">
      <alignment horizontal="left"/>
      <protection locked="0"/>
    </xf>
    <xf numFmtId="0" fontId="3" fillId="24" borderId="34" xfId="0" applyFont="1" applyFill="1" applyBorder="1" applyAlignment="1">
      <alignment horizontal="center"/>
    </xf>
    <xf numFmtId="0" fontId="4" fillId="24" borderId="34" xfId="0" applyFont="1" applyFill="1" applyBorder="1" applyAlignment="1">
      <alignment wrapText="1"/>
    </xf>
    <xf numFmtId="0" fontId="3" fillId="0" borderId="0" xfId="0" applyFont="1" applyAlignment="1">
      <alignment horizontal="right"/>
    </xf>
    <xf numFmtId="0" fontId="5" fillId="24" borderId="34" xfId="0" applyFont="1" applyFill="1" applyBorder="1"/>
    <xf numFmtId="0" fontId="33" fillId="24" borderId="29" xfId="0" applyFont="1" applyFill="1" applyBorder="1"/>
    <xf numFmtId="0" fontId="42" fillId="24" borderId="0" xfId="0" applyFont="1" applyFill="1" applyAlignment="1">
      <alignment horizontal="center" vertical="center"/>
    </xf>
    <xf numFmtId="0" fontId="5" fillId="24" borderId="0" xfId="0" applyFont="1" applyFill="1" applyAlignment="1">
      <alignment vertical="center"/>
    </xf>
    <xf numFmtId="0" fontId="5" fillId="0" borderId="0" xfId="0" applyFont="1" applyAlignment="1">
      <alignment vertical="center"/>
    </xf>
    <xf numFmtId="0" fontId="1" fillId="24" borderId="35" xfId="0" applyFont="1" applyFill="1" applyBorder="1"/>
    <xf numFmtId="0" fontId="5" fillId="24" borderId="36" xfId="0" applyFont="1" applyFill="1" applyBorder="1" applyAlignment="1">
      <alignment horizontal="right"/>
    </xf>
    <xf numFmtId="0" fontId="0" fillId="24" borderId="36" xfId="0" applyFill="1" applyBorder="1"/>
    <xf numFmtId="0" fontId="0" fillId="24" borderId="37" xfId="0" applyFill="1" applyBorder="1"/>
    <xf numFmtId="0" fontId="7" fillId="24" borderId="14" xfId="0" applyFont="1" applyFill="1" applyBorder="1" applyAlignment="1">
      <alignment horizontal="right" wrapText="1"/>
    </xf>
    <xf numFmtId="0" fontId="5" fillId="24" borderId="14" xfId="0" applyFont="1" applyFill="1" applyBorder="1" applyAlignment="1">
      <alignment horizontal="right"/>
    </xf>
    <xf numFmtId="0" fontId="5" fillId="0" borderId="14" xfId="0" applyFont="1" applyBorder="1"/>
    <xf numFmtId="0" fontId="3" fillId="24" borderId="14" xfId="0" applyFont="1" applyFill="1" applyBorder="1"/>
    <xf numFmtId="0" fontId="4" fillId="24" borderId="14" xfId="0" applyFont="1" applyFill="1" applyBorder="1"/>
    <xf numFmtId="0" fontId="3" fillId="24" borderId="29" xfId="0" applyFont="1" applyFill="1" applyBorder="1" applyAlignment="1">
      <alignment horizontal="left"/>
    </xf>
    <xf numFmtId="0" fontId="7" fillId="24" borderId="0" xfId="0" applyFont="1" applyFill="1" applyAlignment="1" applyProtection="1">
      <alignment horizontal="right"/>
      <protection locked="0"/>
    </xf>
    <xf numFmtId="0" fontId="5" fillId="24" borderId="35" xfId="0" applyFont="1" applyFill="1" applyBorder="1" applyAlignment="1">
      <alignment horizontal="left" wrapText="1"/>
    </xf>
    <xf numFmtId="0" fontId="5" fillId="24" borderId="36" xfId="0" applyFont="1" applyFill="1" applyBorder="1"/>
    <xf numFmtId="0" fontId="9" fillId="24" borderId="36" xfId="0" applyFont="1" applyFill="1" applyBorder="1" applyAlignment="1">
      <alignment horizontal="right"/>
    </xf>
    <xf numFmtId="0" fontId="5" fillId="24" borderId="37" xfId="0" applyFont="1" applyFill="1" applyBorder="1"/>
    <xf numFmtId="0" fontId="0" fillId="24" borderId="0" xfId="0" applyFill="1" applyProtection="1">
      <protection locked="0"/>
    </xf>
    <xf numFmtId="14" fontId="46" fillId="25" borderId="0" xfId="0" applyNumberFormat="1" applyFont="1" applyFill="1" applyAlignment="1">
      <alignment horizontal="center" vertical="center" wrapText="1"/>
    </xf>
    <xf numFmtId="0" fontId="36" fillId="24" borderId="0" xfId="0" applyFont="1" applyFill="1" applyAlignment="1">
      <alignment horizontal="center"/>
    </xf>
    <xf numFmtId="166" fontId="6" fillId="0" borderId="30" xfId="0" applyNumberFormat="1" applyFont="1" applyBorder="1" applyAlignment="1" applyProtection="1">
      <alignment horizontal="center" vertical="center"/>
      <protection hidden="1"/>
    </xf>
    <xf numFmtId="0" fontId="4" fillId="0" borderId="0" xfId="0" applyFont="1" applyAlignment="1">
      <alignment vertical="center" wrapText="1"/>
    </xf>
    <xf numFmtId="0" fontId="17" fillId="24" borderId="0" xfId="0" applyFont="1" applyFill="1" applyAlignment="1">
      <alignment horizontal="center" vertical="center"/>
    </xf>
    <xf numFmtId="0" fontId="31" fillId="24" borderId="0" xfId="0" applyFont="1" applyFill="1" applyAlignment="1">
      <alignment horizontal="left" readingOrder="1"/>
    </xf>
    <xf numFmtId="0" fontId="42" fillId="24" borderId="0" xfId="0" applyFont="1" applyFill="1" applyAlignment="1">
      <alignment horizontal="left"/>
    </xf>
    <xf numFmtId="0" fontId="5" fillId="0" borderId="0" xfId="0" applyFont="1" applyAlignment="1">
      <alignment horizontal="right" vertical="top"/>
    </xf>
    <xf numFmtId="0" fontId="0" fillId="0" borderId="0" xfId="0" applyAlignment="1">
      <alignment vertical="top"/>
    </xf>
    <xf numFmtId="0" fontId="0" fillId="0" borderId="0" xfId="0" applyAlignment="1">
      <alignment horizontal="right" vertical="top"/>
    </xf>
    <xf numFmtId="0" fontId="5" fillId="29" borderId="0" xfId="0" applyFont="1" applyFill="1"/>
    <xf numFmtId="0" fontId="36" fillId="24" borderId="0" xfId="0" applyFont="1" applyFill="1"/>
    <xf numFmtId="0" fontId="0" fillId="29" borderId="0" xfId="0" applyFill="1"/>
    <xf numFmtId="0" fontId="4" fillId="29" borderId="0" xfId="0" applyFont="1" applyFill="1"/>
    <xf numFmtId="0" fontId="7" fillId="24" borderId="14" xfId="0" applyFont="1" applyFill="1" applyBorder="1"/>
    <xf numFmtId="0" fontId="1" fillId="0" borderId="0" xfId="0" applyFont="1"/>
    <xf numFmtId="0" fontId="24" fillId="0" borderId="0" xfId="36" applyFont="1" applyFill="1" applyBorder="1" applyAlignment="1" applyProtection="1"/>
    <xf numFmtId="0" fontId="4" fillId="0" borderId="0" xfId="0" applyFont="1"/>
    <xf numFmtId="0" fontId="1" fillId="24" borderId="0" xfId="45" applyFill="1"/>
    <xf numFmtId="0" fontId="1" fillId="24" borderId="0" xfId="45" applyFill="1" applyAlignment="1">
      <alignment horizontal="left" wrapText="1"/>
    </xf>
    <xf numFmtId="0" fontId="1" fillId="24" borderId="0" xfId="45" applyFill="1" applyAlignment="1">
      <alignment horizontal="right"/>
    </xf>
    <xf numFmtId="0" fontId="1" fillId="29" borderId="0" xfId="45" applyFill="1"/>
    <xf numFmtId="0" fontId="1" fillId="26" borderId="0" xfId="45" applyFill="1"/>
    <xf numFmtId="0" fontId="1" fillId="0" borderId="0" xfId="45"/>
    <xf numFmtId="0" fontId="13" fillId="24" borderId="0" xfId="45" applyFont="1" applyFill="1"/>
    <xf numFmtId="0" fontId="13" fillId="24" borderId="0" xfId="45" applyFont="1" applyFill="1" applyAlignment="1">
      <alignment horizontal="left" wrapText="1"/>
    </xf>
    <xf numFmtId="0" fontId="1" fillId="24" borderId="0" xfId="45" applyFill="1" applyAlignment="1">
      <alignment horizontal="left"/>
    </xf>
    <xf numFmtId="0" fontId="14" fillId="24" borderId="0" xfId="45" applyFont="1" applyFill="1" applyAlignment="1">
      <alignment horizontal="center" wrapText="1"/>
    </xf>
    <xf numFmtId="0" fontId="13" fillId="0" borderId="0" xfId="45" applyFont="1"/>
    <xf numFmtId="0" fontId="15" fillId="24" borderId="0" xfId="45" applyFont="1" applyFill="1" applyAlignment="1">
      <alignment horizontal="center"/>
    </xf>
    <xf numFmtId="0" fontId="15" fillId="24" borderId="0" xfId="45" applyFont="1" applyFill="1" applyAlignment="1">
      <alignment horizontal="left"/>
    </xf>
    <xf numFmtId="164" fontId="14" fillId="24" borderId="0" xfId="45" applyNumberFormat="1" applyFont="1" applyFill="1" applyAlignment="1">
      <alignment horizontal="center" vertical="center" wrapText="1"/>
    </xf>
    <xf numFmtId="164" fontId="6" fillId="24" borderId="0" xfId="45" applyNumberFormat="1" applyFont="1" applyFill="1" applyAlignment="1">
      <alignment horizontal="center"/>
    </xf>
    <xf numFmtId="166" fontId="6" fillId="0" borderId="0" xfId="45" applyNumberFormat="1" applyFont="1" applyAlignment="1">
      <alignment horizontal="center" vertical="center"/>
    </xf>
    <xf numFmtId="0" fontId="1" fillId="24" borderId="0" xfId="45" quotePrefix="1" applyFill="1" applyAlignment="1">
      <alignment horizontal="left" wrapText="1"/>
    </xf>
    <xf numFmtId="0" fontId="4" fillId="24" borderId="0" xfId="45" applyFont="1" applyFill="1"/>
    <xf numFmtId="0" fontId="4" fillId="0" borderId="0" xfId="45" applyFont="1" applyAlignment="1">
      <alignment horizontal="left" wrapText="1"/>
    </xf>
    <xf numFmtId="0" fontId="4" fillId="0" borderId="0" xfId="45" applyFont="1"/>
    <xf numFmtId="0" fontId="1" fillId="29" borderId="0" xfId="45" quotePrefix="1" applyFill="1" applyAlignment="1">
      <alignment horizontal="left" wrapText="1"/>
    </xf>
    <xf numFmtId="0" fontId="1" fillId="0" borderId="0" xfId="45" applyAlignment="1">
      <alignment horizontal="left" wrapText="1"/>
    </xf>
    <xf numFmtId="0" fontId="1" fillId="0" borderId="0" xfId="45" applyAlignment="1">
      <alignment horizontal="right"/>
    </xf>
    <xf numFmtId="0" fontId="1" fillId="29" borderId="0" xfId="45" applyFill="1" applyAlignment="1">
      <alignment horizontal="left"/>
    </xf>
    <xf numFmtId="0" fontId="4" fillId="24" borderId="0" xfId="45" applyFont="1" applyFill="1" applyAlignment="1">
      <alignment horizontal="right" vertical="center" wrapText="1"/>
    </xf>
    <xf numFmtId="0" fontId="4" fillId="24" borderId="0" xfId="45" applyFont="1" applyFill="1" applyAlignment="1">
      <alignment vertical="center" wrapText="1"/>
    </xf>
    <xf numFmtId="0" fontId="3" fillId="24" borderId="0" xfId="45" applyFont="1" applyFill="1" applyAlignment="1">
      <alignment horizontal="left" wrapText="1"/>
    </xf>
    <xf numFmtId="165" fontId="3" fillId="24" borderId="25" xfId="45" applyNumberFormat="1" applyFont="1" applyFill="1" applyBorder="1"/>
    <xf numFmtId="165" fontId="3" fillId="24" borderId="0" xfId="45" applyNumberFormat="1" applyFont="1" applyFill="1"/>
    <xf numFmtId="0" fontId="1" fillId="25" borderId="0" xfId="45" applyFill="1"/>
    <xf numFmtId="0" fontId="3" fillId="24" borderId="0" xfId="45" applyFont="1" applyFill="1" applyAlignment="1">
      <alignment wrapText="1"/>
    </xf>
    <xf numFmtId="0" fontId="3" fillId="24" borderId="0" xfId="45" applyFont="1" applyFill="1" applyAlignment="1">
      <alignment horizontal="center" wrapText="1"/>
    </xf>
    <xf numFmtId="0" fontId="1" fillId="26" borderId="0" xfId="45" applyFill="1" applyAlignment="1">
      <alignment horizontal="right"/>
    </xf>
    <xf numFmtId="0" fontId="1" fillId="26" borderId="0" xfId="45" applyFill="1" applyAlignment="1">
      <alignment horizontal="left"/>
    </xf>
    <xf numFmtId="0" fontId="19" fillId="26" borderId="0" xfId="45" applyFont="1" applyFill="1"/>
    <xf numFmtId="0" fontId="1" fillId="0" borderId="0" xfId="45" applyAlignment="1">
      <alignment horizontal="left"/>
    </xf>
    <xf numFmtId="0" fontId="3" fillId="0" borderId="0" xfId="0" applyFont="1" applyAlignment="1">
      <alignment horizontal="center"/>
    </xf>
    <xf numFmtId="0" fontId="9" fillId="0" borderId="0" xfId="0" applyFont="1" applyAlignment="1">
      <alignment horizontal="left"/>
    </xf>
    <xf numFmtId="0" fontId="34" fillId="29" borderId="0" xfId="0" applyFont="1" applyFill="1" applyAlignment="1">
      <alignment horizontal="center"/>
    </xf>
    <xf numFmtId="49" fontId="9" fillId="29" borderId="0" xfId="36" applyNumberFormat="1" applyFont="1" applyFill="1" applyAlignment="1" applyProtection="1"/>
    <xf numFmtId="49" fontId="30" fillId="29" borderId="0" xfId="0" applyNumberFormat="1" applyFont="1" applyFill="1"/>
    <xf numFmtId="0" fontId="9" fillId="29" borderId="0" xfId="0" applyFont="1" applyFill="1"/>
    <xf numFmtId="49" fontId="23" fillId="29" borderId="0" xfId="36" applyNumberFormat="1" applyFont="1" applyFill="1" applyAlignment="1" applyProtection="1"/>
    <xf numFmtId="0" fontId="8" fillId="24" borderId="0" xfId="0" applyFont="1" applyFill="1" applyAlignment="1">
      <alignment horizontal="left"/>
    </xf>
    <xf numFmtId="2" fontId="1" fillId="29" borderId="0" xfId="45" applyNumberFormat="1" applyFill="1"/>
    <xf numFmtId="2" fontId="3" fillId="24" borderId="20" xfId="45" applyNumberFormat="1" applyFont="1" applyFill="1" applyBorder="1"/>
    <xf numFmtId="2" fontId="14" fillId="24" borderId="0" xfId="45" applyNumberFormat="1" applyFont="1" applyFill="1" applyAlignment="1">
      <alignment horizontal="center" vertical="center" wrapText="1"/>
    </xf>
    <xf numFmtId="2" fontId="3" fillId="24" borderId="0" xfId="29" applyNumberFormat="1" applyFont="1" applyFill="1" applyBorder="1" applyAlignment="1">
      <alignment horizontal="center"/>
    </xf>
    <xf numFmtId="2" fontId="1" fillId="26" borderId="0" xfId="45" applyNumberFormat="1" applyFill="1"/>
    <xf numFmtId="2" fontId="1" fillId="0" borderId="0" xfId="45" applyNumberFormat="1"/>
    <xf numFmtId="2" fontId="3" fillId="24" borderId="10" xfId="45" applyNumberFormat="1" applyFont="1" applyFill="1" applyBorder="1"/>
    <xf numFmtId="2" fontId="3" fillId="24" borderId="0" xfId="29" applyNumberFormat="1" applyFont="1" applyFill="1" applyBorder="1" applyAlignment="1">
      <alignment horizontal="right"/>
    </xf>
    <xf numFmtId="0" fontId="1" fillId="24" borderId="0" xfId="45" applyFill="1" applyAlignment="1">
      <alignment vertical="center"/>
    </xf>
    <xf numFmtId="0" fontId="4" fillId="29" borderId="0" xfId="45" applyFont="1" applyFill="1" applyAlignment="1">
      <alignment horizontal="left" vertical="top" wrapText="1"/>
    </xf>
    <xf numFmtId="0" fontId="37" fillId="29" borderId="35" xfId="36" applyFont="1" applyFill="1" applyBorder="1" applyAlignment="1" applyProtection="1"/>
    <xf numFmtId="0" fontId="8" fillId="0" borderId="0" xfId="0" applyFont="1" applyAlignment="1">
      <alignment horizontal="left" vertical="center" wrapText="1"/>
    </xf>
    <xf numFmtId="0" fontId="8" fillId="0" borderId="0" xfId="0" applyFont="1" applyAlignment="1">
      <alignment vertical="center" wrapText="1"/>
    </xf>
    <xf numFmtId="0" fontId="37" fillId="0" borderId="0" xfId="36" applyFont="1" applyAlignment="1" applyProtection="1"/>
    <xf numFmtId="0" fontId="19" fillId="0" borderId="0" xfId="0" applyFont="1" applyAlignment="1">
      <alignment wrapText="1"/>
    </xf>
    <xf numFmtId="0" fontId="5" fillId="24" borderId="0" xfId="0" applyFont="1" applyFill="1" applyAlignment="1">
      <alignment horizontal="left" vertical="center" wrapText="1"/>
    </xf>
    <xf numFmtId="0" fontId="4" fillId="24" borderId="0" xfId="0" applyFont="1" applyFill="1" applyAlignment="1">
      <alignment horizontal="left" vertical="center" wrapText="1"/>
    </xf>
    <xf numFmtId="0" fontId="19" fillId="29" borderId="0" xfId="0" applyFont="1" applyFill="1" applyAlignment="1">
      <alignment vertical="center"/>
    </xf>
    <xf numFmtId="0" fontId="0" fillId="24" borderId="0" xfId="0" applyFill="1" applyAlignment="1">
      <alignment vertical="center"/>
    </xf>
    <xf numFmtId="0" fontId="2" fillId="0" borderId="0" xfId="36" applyAlignment="1" applyProtection="1">
      <alignment vertical="center"/>
    </xf>
    <xf numFmtId="0" fontId="0" fillId="0" borderId="0" xfId="0" applyAlignment="1">
      <alignment vertical="center"/>
    </xf>
    <xf numFmtId="0" fontId="0" fillId="24" borderId="0" xfId="0" applyFill="1" applyAlignment="1">
      <alignment horizontal="left" vertical="center"/>
    </xf>
    <xf numFmtId="0" fontId="0" fillId="26" borderId="0" xfId="0" applyFill="1" applyAlignment="1">
      <alignment horizontal="left" vertical="center"/>
    </xf>
    <xf numFmtId="0" fontId="0" fillId="0" borderId="0" xfId="0" applyAlignment="1">
      <alignment horizontal="left" vertical="center"/>
    </xf>
    <xf numFmtId="0" fontId="2" fillId="0" borderId="0" xfId="36" applyAlignment="1" applyProtection="1">
      <alignment horizontal="left" vertical="center"/>
    </xf>
    <xf numFmtId="0" fontId="14" fillId="24" borderId="13" xfId="0" applyFont="1" applyFill="1" applyBorder="1" applyAlignment="1">
      <alignment horizontal="center" vertical="center" wrapText="1"/>
    </xf>
    <xf numFmtId="0" fontId="15" fillId="24" borderId="0" xfId="0" applyFont="1" applyFill="1" applyAlignment="1">
      <alignment horizontal="center" vertical="center"/>
    </xf>
    <xf numFmtId="0" fontId="4" fillId="24" borderId="0" xfId="0" applyFont="1" applyFill="1" applyAlignment="1">
      <alignment horizontal="center" vertical="center"/>
    </xf>
    <xf numFmtId="1" fontId="4" fillId="0" borderId="0" xfId="0" applyNumberFormat="1" applyFont="1" applyAlignment="1">
      <alignment horizontal="center" vertical="center"/>
    </xf>
    <xf numFmtId="0" fontId="0" fillId="24" borderId="0" xfId="0" applyFill="1" applyAlignment="1">
      <alignment horizontal="center" vertical="center"/>
    </xf>
    <xf numFmtId="0" fontId="3" fillId="24" borderId="0" xfId="0" applyFont="1" applyFill="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27" borderId="0" xfId="0" applyFont="1" applyFill="1" applyAlignment="1">
      <alignment horizontal="center" vertical="center"/>
    </xf>
    <xf numFmtId="0" fontId="4" fillId="24" borderId="0" xfId="0" applyFont="1" applyFill="1" applyAlignment="1">
      <alignment horizontal="right" vertical="center"/>
    </xf>
    <xf numFmtId="0" fontId="3" fillId="24" borderId="0" xfId="0" applyFont="1" applyFill="1" applyAlignment="1">
      <alignment horizontal="left" vertical="center"/>
    </xf>
    <xf numFmtId="0" fontId="3" fillId="24" borderId="0" xfId="0" applyFont="1" applyFill="1" applyAlignment="1">
      <alignment vertical="center" wrapText="1"/>
    </xf>
    <xf numFmtId="0" fontId="48" fillId="24" borderId="0" xfId="0" applyFont="1" applyFill="1" applyAlignment="1">
      <alignment vertical="center" wrapText="1"/>
    </xf>
    <xf numFmtId="2" fontId="5" fillId="24" borderId="0" xfId="0" applyNumberFormat="1" applyFont="1" applyFill="1" applyAlignment="1">
      <alignment horizontal="right"/>
    </xf>
    <xf numFmtId="2" fontId="6" fillId="24" borderId="30" xfId="0" applyNumberFormat="1" applyFont="1" applyFill="1" applyBorder="1" applyAlignment="1">
      <alignment horizontal="center"/>
    </xf>
    <xf numFmtId="2" fontId="14" fillId="24" borderId="30" xfId="0" applyNumberFormat="1" applyFont="1" applyFill="1" applyBorder="1" applyAlignment="1">
      <alignment horizontal="center" wrapText="1"/>
    </xf>
    <xf numFmtId="2" fontId="5" fillId="0" borderId="0" xfId="0" applyNumberFormat="1" applyFont="1" applyAlignment="1">
      <alignment horizontal="right"/>
    </xf>
    <xf numFmtId="2" fontId="9" fillId="0" borderId="30" xfId="0" applyNumberFormat="1" applyFont="1" applyBorder="1" applyAlignment="1">
      <alignment horizontal="right" indent="1"/>
    </xf>
    <xf numFmtId="2" fontId="4" fillId="24" borderId="0" xfId="0" quotePrefix="1" applyNumberFormat="1" applyFont="1" applyFill="1" applyAlignment="1">
      <alignment horizontal="right" indent="1"/>
    </xf>
    <xf numFmtId="2" fontId="0" fillId="24" borderId="0" xfId="0" applyNumberFormat="1" applyFill="1"/>
    <xf numFmtId="2" fontId="8" fillId="24" borderId="0" xfId="0" applyNumberFormat="1" applyFont="1" applyFill="1" applyAlignment="1">
      <alignment horizontal="left" wrapText="1"/>
    </xf>
    <xf numFmtId="2" fontId="0" fillId="26" borderId="0" xfId="0" applyNumberFormat="1" applyFill="1"/>
    <xf numFmtId="2" fontId="5" fillId="26" borderId="0" xfId="0" applyNumberFormat="1" applyFont="1" applyFill="1" applyAlignment="1">
      <alignment horizontal="right"/>
    </xf>
    <xf numFmtId="0" fontId="19" fillId="24" borderId="0" xfId="0" applyFont="1" applyFill="1" applyAlignment="1">
      <alignment vertical="center"/>
    </xf>
    <xf numFmtId="0" fontId="8" fillId="29" borderId="0" xfId="0" applyFont="1" applyFill="1" applyAlignment="1">
      <alignment vertical="center" wrapText="1"/>
    </xf>
    <xf numFmtId="2" fontId="19" fillId="29" borderId="0" xfId="0" applyNumberFormat="1" applyFont="1" applyFill="1" applyAlignment="1">
      <alignment vertical="center"/>
    </xf>
    <xf numFmtId="0" fontId="4" fillId="29" borderId="34" xfId="0" applyFont="1" applyFill="1" applyBorder="1" applyAlignment="1">
      <alignment vertical="center"/>
    </xf>
    <xf numFmtId="0" fontId="0" fillId="29" borderId="0" xfId="0" applyFill="1" applyAlignment="1">
      <alignment vertical="center"/>
    </xf>
    <xf numFmtId="0" fontId="8" fillId="29" borderId="0" xfId="0" applyFont="1" applyFill="1" applyAlignment="1">
      <alignment horizontal="right" vertical="center" wrapText="1"/>
    </xf>
    <xf numFmtId="0" fontId="8" fillId="29" borderId="0" xfId="0" applyFont="1" applyFill="1" applyAlignment="1">
      <alignment horizontal="left" vertical="center" wrapText="1"/>
    </xf>
    <xf numFmtId="0" fontId="8" fillId="29" borderId="0" xfId="0" applyFont="1" applyFill="1" applyAlignment="1">
      <alignment horizontal="right" vertical="center"/>
    </xf>
    <xf numFmtId="0" fontId="5" fillId="29" borderId="0" xfId="0" applyFont="1" applyFill="1" applyAlignment="1">
      <alignment horizontal="left" vertical="center" wrapText="1"/>
    </xf>
    <xf numFmtId="0" fontId="5" fillId="29" borderId="0" xfId="0" applyFont="1" applyFill="1" applyAlignment="1">
      <alignment vertical="center"/>
    </xf>
    <xf numFmtId="2" fontId="5" fillId="29" borderId="0" xfId="0" applyNumberFormat="1" applyFont="1" applyFill="1" applyAlignment="1">
      <alignment horizontal="right" vertical="center"/>
    </xf>
    <xf numFmtId="0" fontId="5" fillId="29" borderId="34" xfId="0" applyFont="1" applyFill="1" applyBorder="1" applyAlignment="1">
      <alignment vertical="center"/>
    </xf>
    <xf numFmtId="0" fontId="37" fillId="29" borderId="0" xfId="36" applyFont="1" applyFill="1" applyBorder="1" applyAlignment="1" applyProtection="1">
      <alignment horizontal="left" vertical="center"/>
      <protection locked="0"/>
    </xf>
    <xf numFmtId="0" fontId="19" fillId="29" borderId="34" xfId="0" applyFont="1" applyFill="1" applyBorder="1" applyAlignment="1">
      <alignment vertical="center"/>
    </xf>
    <xf numFmtId="0" fontId="19" fillId="0" borderId="0" xfId="0" applyFont="1" applyAlignment="1">
      <alignment vertical="center"/>
    </xf>
    <xf numFmtId="44" fontId="70" fillId="0" borderId="0" xfId="29" applyFont="1"/>
    <xf numFmtId="0" fontId="73" fillId="0" borderId="0" xfId="45" applyFont="1" applyAlignment="1">
      <alignment horizontal="left" vertical="top" wrapText="1"/>
    </xf>
    <xf numFmtId="0" fontId="70" fillId="0" borderId="0" xfId="45" applyFont="1" applyAlignment="1">
      <alignment horizontal="left" wrapText="1"/>
    </xf>
    <xf numFmtId="0" fontId="13" fillId="0" borderId="0" xfId="45" applyFont="1" applyAlignment="1">
      <alignment horizontal="left"/>
    </xf>
    <xf numFmtId="0" fontId="4" fillId="0" borderId="0" xfId="45" applyFont="1" applyAlignment="1">
      <alignment horizontal="left"/>
    </xf>
    <xf numFmtId="0" fontId="74" fillId="30" borderId="0" xfId="45" applyFont="1" applyFill="1"/>
    <xf numFmtId="0" fontId="70" fillId="0" borderId="0" xfId="0" applyFont="1"/>
    <xf numFmtId="0" fontId="71" fillId="0" borderId="0" xfId="0" applyFont="1"/>
    <xf numFmtId="0" fontId="72" fillId="0" borderId="0" xfId="0" applyFont="1"/>
    <xf numFmtId="0" fontId="77" fillId="0" borderId="0" xfId="0" applyFont="1" applyAlignment="1">
      <alignment wrapText="1"/>
    </xf>
    <xf numFmtId="0" fontId="77" fillId="0" borderId="0" xfId="0" applyFont="1"/>
    <xf numFmtId="0" fontId="70" fillId="0" borderId="0" xfId="0" applyFont="1" applyAlignment="1">
      <alignment wrapText="1"/>
    </xf>
    <xf numFmtId="0" fontId="73" fillId="0" borderId="0" xfId="0" applyFont="1" applyAlignment="1">
      <alignment vertical="center" wrapText="1"/>
    </xf>
    <xf numFmtId="0" fontId="79" fillId="0" borderId="0" xfId="0" applyFont="1" applyAlignment="1">
      <alignment vertical="center" wrapText="1"/>
    </xf>
    <xf numFmtId="0" fontId="79" fillId="0" borderId="0" xfId="0" applyFont="1" applyAlignment="1">
      <alignment wrapText="1"/>
    </xf>
    <xf numFmtId="0" fontId="3" fillId="29" borderId="0" xfId="0" applyFont="1" applyFill="1" applyAlignment="1">
      <alignment horizontal="left" vertical="center"/>
    </xf>
    <xf numFmtId="0" fontId="5" fillId="24" borderId="0" xfId="0" quotePrefix="1" applyFont="1" applyFill="1" applyAlignment="1">
      <alignment horizontal="left" vertical="center" wrapText="1"/>
    </xf>
    <xf numFmtId="0" fontId="4" fillId="24" borderId="0" xfId="0" quotePrefix="1" applyFont="1" applyFill="1" applyAlignment="1">
      <alignment horizontal="right" vertical="center"/>
    </xf>
    <xf numFmtId="3" fontId="4" fillId="24" borderId="0" xfId="28" quotePrefix="1" applyNumberFormat="1" applyFont="1" applyFill="1" applyBorder="1" applyAlignment="1">
      <alignment horizontal="right" vertical="center"/>
    </xf>
    <xf numFmtId="0" fontId="4" fillId="24" borderId="0" xfId="0" applyFont="1" applyFill="1" applyAlignment="1">
      <alignment horizontal="left" vertical="center"/>
    </xf>
    <xf numFmtId="2" fontId="4" fillId="24" borderId="0" xfId="0" applyNumberFormat="1" applyFont="1" applyFill="1" applyAlignment="1">
      <alignment horizontal="center" vertical="center"/>
    </xf>
    <xf numFmtId="165" fontId="4" fillId="24" borderId="0" xfId="28" applyNumberFormat="1" applyFont="1" applyFill="1" applyBorder="1" applyAlignment="1">
      <alignment vertical="center"/>
    </xf>
    <xf numFmtId="8" fontId="4" fillId="24" borderId="0" xfId="0" applyNumberFormat="1" applyFont="1" applyFill="1" applyAlignment="1">
      <alignment horizontal="center" vertical="center"/>
    </xf>
    <xf numFmtId="168" fontId="19" fillId="24" borderId="15" xfId="28" applyNumberFormat="1" applyFont="1" applyFill="1" applyBorder="1" applyAlignment="1" applyProtection="1">
      <alignment horizontal="center" vertical="center"/>
    </xf>
    <xf numFmtId="0" fontId="5" fillId="26" borderId="0" xfId="0" applyFont="1" applyFill="1" applyAlignment="1">
      <alignment vertical="center"/>
    </xf>
    <xf numFmtId="168" fontId="19" fillId="24" borderId="16" xfId="28" applyNumberFormat="1" applyFont="1" applyFill="1" applyBorder="1" applyAlignment="1" applyProtection="1">
      <alignment horizontal="center" vertical="center"/>
    </xf>
    <xf numFmtId="0" fontId="13" fillId="24" borderId="0" xfId="0" applyFont="1" applyFill="1" applyAlignment="1">
      <alignment vertical="center"/>
    </xf>
    <xf numFmtId="0" fontId="13" fillId="26" borderId="0" xfId="0" applyFont="1" applyFill="1" applyAlignment="1">
      <alignment vertical="center"/>
    </xf>
    <xf numFmtId="0" fontId="13" fillId="0" borderId="0" xfId="0" applyFont="1" applyAlignment="1">
      <alignment vertical="center"/>
    </xf>
    <xf numFmtId="49" fontId="4" fillId="24" borderId="0" xfId="0" applyNumberFormat="1" applyFont="1" applyFill="1" applyAlignment="1">
      <alignment horizontal="center" vertical="center"/>
    </xf>
    <xf numFmtId="3" fontId="4" fillId="24" borderId="0" xfId="0" quotePrefix="1" applyNumberFormat="1" applyFont="1" applyFill="1" applyAlignment="1">
      <alignment horizontal="right" vertical="center"/>
    </xf>
    <xf numFmtId="0" fontId="4" fillId="29" borderId="0" xfId="0" applyFont="1" applyFill="1" applyAlignment="1">
      <alignment horizontal="left" vertical="center"/>
    </xf>
    <xf numFmtId="0" fontId="4" fillId="0" borderId="0" xfId="0" applyFont="1" applyAlignment="1">
      <alignment horizontal="left" vertical="center"/>
    </xf>
    <xf numFmtId="168" fontId="19" fillId="24" borderId="17" xfId="28" applyNumberFormat="1" applyFont="1" applyFill="1" applyBorder="1" applyAlignment="1" applyProtection="1">
      <alignment horizontal="center" vertical="center"/>
    </xf>
    <xf numFmtId="165" fontId="19" fillId="24" borderId="0" xfId="28" applyNumberFormat="1" applyFont="1" applyFill="1" applyBorder="1" applyAlignment="1" applyProtection="1">
      <alignment horizontal="right" vertical="center"/>
    </xf>
    <xf numFmtId="168" fontId="19" fillId="24" borderId="0" xfId="28" applyNumberFormat="1" applyFont="1" applyFill="1" applyBorder="1" applyAlignment="1" applyProtection="1">
      <alignment horizontal="center" vertical="center"/>
    </xf>
    <xf numFmtId="0" fontId="5" fillId="0" borderId="0" xfId="0" applyFont="1" applyAlignment="1">
      <alignment horizontal="left" vertical="center" wrapText="1"/>
    </xf>
    <xf numFmtId="0" fontId="4" fillId="29" borderId="0" xfId="0" applyFont="1" applyFill="1" applyAlignment="1">
      <alignment horizontal="right" vertical="center"/>
    </xf>
    <xf numFmtId="0" fontId="4" fillId="29" borderId="0" xfId="0" applyFont="1" applyFill="1" applyAlignment="1">
      <alignment vertical="center"/>
    </xf>
    <xf numFmtId="0" fontId="9" fillId="29" borderId="0" xfId="0" applyFont="1" applyFill="1" applyAlignment="1">
      <alignment horizontal="center" vertical="center"/>
    </xf>
    <xf numFmtId="0" fontId="4" fillId="29" borderId="0" xfId="0" applyFont="1" applyFill="1" applyAlignment="1">
      <alignment horizontal="center" vertical="center"/>
    </xf>
    <xf numFmtId="165" fontId="4" fillId="29" borderId="0" xfId="28" applyNumberFormat="1" applyFont="1" applyFill="1" applyBorder="1" applyAlignment="1">
      <alignment vertical="center"/>
    </xf>
    <xf numFmtId="8" fontId="4" fillId="29" borderId="0" xfId="0" applyNumberFormat="1" applyFont="1" applyFill="1" applyAlignment="1">
      <alignment horizontal="center" vertical="center"/>
    </xf>
    <xf numFmtId="3" fontId="4" fillId="29" borderId="0" xfId="0" quotePrefix="1" applyNumberFormat="1" applyFont="1" applyFill="1" applyAlignment="1">
      <alignment horizontal="right" vertical="center"/>
    </xf>
    <xf numFmtId="49" fontId="3" fillId="0" borderId="0" xfId="0" applyNumberFormat="1" applyFont="1" applyAlignment="1">
      <alignment horizontal="left" vertical="center"/>
    </xf>
    <xf numFmtId="49" fontId="4" fillId="0" borderId="0" xfId="0" applyNumberFormat="1" applyFont="1" applyAlignment="1">
      <alignment horizontal="left" vertical="center"/>
    </xf>
    <xf numFmtId="0" fontId="4" fillId="29" borderId="0" xfId="0" quotePrefix="1" applyFont="1" applyFill="1" applyAlignment="1">
      <alignment horizontal="right" vertical="center"/>
    </xf>
    <xf numFmtId="49" fontId="3" fillId="24" borderId="0" xfId="0" applyNumberFormat="1" applyFont="1" applyFill="1" applyAlignment="1">
      <alignment horizontal="left" vertical="center"/>
    </xf>
    <xf numFmtId="49" fontId="4" fillId="29" borderId="0" xfId="0" applyNumberFormat="1" applyFont="1" applyFill="1" applyAlignment="1">
      <alignment horizontal="left" vertical="center"/>
    </xf>
    <xf numFmtId="168" fontId="19" fillId="24" borderId="28" xfId="28" applyNumberFormat="1" applyFont="1" applyFill="1" applyBorder="1" applyAlignment="1" applyProtection="1">
      <alignment horizontal="center" vertical="center"/>
    </xf>
    <xf numFmtId="2" fontId="4" fillId="0" borderId="0" xfId="0" applyNumberFormat="1" applyFont="1" applyAlignment="1">
      <alignment horizontal="center" vertical="center"/>
    </xf>
    <xf numFmtId="0" fontId="3" fillId="0" borderId="0" xfId="0" applyFont="1" applyAlignment="1">
      <alignment horizontal="left" vertical="center"/>
    </xf>
    <xf numFmtId="2" fontId="4" fillId="29" borderId="0" xfId="0" applyNumberFormat="1" applyFont="1" applyFill="1" applyAlignment="1">
      <alignment horizontal="center" vertical="center"/>
    </xf>
    <xf numFmtId="0" fontId="4" fillId="24" borderId="0" xfId="0" applyFont="1" applyFill="1" applyAlignment="1">
      <alignment horizontal="center" vertical="center" wrapText="1"/>
    </xf>
    <xf numFmtId="0" fontId="6" fillId="24" borderId="0" xfId="0" applyFont="1" applyFill="1" applyAlignment="1">
      <alignment vertical="center"/>
    </xf>
    <xf numFmtId="0" fontId="6" fillId="26" borderId="0" xfId="0" applyFont="1" applyFill="1" applyAlignment="1">
      <alignment vertical="center"/>
    </xf>
    <xf numFmtId="0" fontId="6" fillId="0" borderId="0" xfId="0" applyFont="1" applyAlignment="1">
      <alignment vertical="center"/>
    </xf>
    <xf numFmtId="0" fontId="3" fillId="29" borderId="0" xfId="45" applyFont="1" applyFill="1" applyAlignment="1">
      <alignment horizontal="left" vertical="center"/>
    </xf>
    <xf numFmtId="0" fontId="4" fillId="29" borderId="0" xfId="45" applyFont="1" applyFill="1" applyAlignment="1">
      <alignment vertical="center" wrapText="1"/>
    </xf>
    <xf numFmtId="168" fontId="19" fillId="0" borderId="16" xfId="28" applyNumberFormat="1" applyFont="1" applyBorder="1" applyAlignment="1" applyProtection="1">
      <alignment horizontal="center" vertical="center"/>
    </xf>
    <xf numFmtId="168" fontId="19" fillId="0" borderId="17" xfId="28" applyNumberFormat="1" applyFont="1" applyBorder="1" applyAlignment="1" applyProtection="1">
      <alignment horizontal="center" vertical="center"/>
    </xf>
    <xf numFmtId="49" fontId="4" fillId="24" borderId="0" xfId="0" applyNumberFormat="1" applyFont="1" applyFill="1" applyAlignment="1">
      <alignment horizontal="left" vertical="center"/>
    </xf>
    <xf numFmtId="165" fontId="19" fillId="0" borderId="0" xfId="28" applyNumberFormat="1" applyFont="1" applyBorder="1" applyAlignment="1">
      <alignment vertical="center"/>
    </xf>
    <xf numFmtId="168" fontId="19" fillId="0" borderId="0" xfId="28" applyNumberFormat="1" applyFont="1" applyBorder="1" applyAlignment="1" applyProtection="1">
      <alignment horizontal="center" vertical="center"/>
    </xf>
    <xf numFmtId="0" fontId="4" fillId="29" borderId="0" xfId="0" applyFont="1" applyFill="1" applyAlignment="1">
      <alignment horizontal="left" vertical="center" wrapText="1"/>
    </xf>
    <xf numFmtId="168" fontId="19" fillId="0" borderId="15" xfId="28" applyNumberFormat="1" applyFont="1" applyBorder="1" applyAlignment="1" applyProtection="1">
      <alignment horizontal="center" vertical="center"/>
    </xf>
    <xf numFmtId="165" fontId="19" fillId="24" borderId="0" xfId="28" applyNumberFormat="1" applyFont="1" applyFill="1" applyBorder="1" applyAlignment="1">
      <alignment vertical="center"/>
    </xf>
    <xf numFmtId="3" fontId="4" fillId="29" borderId="0" xfId="28" quotePrefix="1" applyNumberFormat="1" applyFont="1" applyFill="1" applyBorder="1" applyAlignment="1">
      <alignment horizontal="right" vertical="center"/>
    </xf>
    <xf numFmtId="0" fontId="5" fillId="24" borderId="0" xfId="0" applyFont="1" applyFill="1" applyAlignment="1">
      <alignment horizontal="right" vertical="center"/>
    </xf>
    <xf numFmtId="0" fontId="4" fillId="24" borderId="0" xfId="0" applyFont="1" applyFill="1" applyAlignment="1">
      <alignment vertical="center"/>
    </xf>
    <xf numFmtId="0" fontId="3" fillId="24" borderId="0" xfId="0" applyFont="1" applyFill="1" applyAlignment="1">
      <alignment horizontal="left" vertical="center" wrapText="1"/>
    </xf>
    <xf numFmtId="165" fontId="4" fillId="0" borderId="0" xfId="28" applyNumberFormat="1" applyFont="1" applyFill="1" applyBorder="1" applyAlignment="1">
      <alignment vertical="center"/>
    </xf>
    <xf numFmtId="168" fontId="19" fillId="0" borderId="28" xfId="28" applyNumberFormat="1" applyFont="1" applyBorder="1" applyAlignment="1" applyProtection="1">
      <alignment horizontal="center" vertical="center"/>
    </xf>
    <xf numFmtId="168" fontId="19" fillId="0" borderId="45" xfId="28" applyNumberFormat="1" applyFont="1" applyBorder="1" applyAlignment="1" applyProtection="1">
      <alignment horizontal="center" vertical="center"/>
    </xf>
    <xf numFmtId="0" fontId="4" fillId="27" borderId="0" xfId="0" applyFont="1" applyFill="1" applyAlignment="1">
      <alignment horizontal="left" vertical="center"/>
    </xf>
    <xf numFmtId="165" fontId="19" fillId="0" borderId="46" xfId="28" applyNumberFormat="1" applyFont="1" applyBorder="1" applyAlignment="1" applyProtection="1">
      <alignment vertical="center"/>
      <protection locked="0"/>
    </xf>
    <xf numFmtId="168" fontId="19" fillId="0" borderId="48" xfId="28" applyNumberFormat="1" applyFont="1" applyBorder="1" applyAlignment="1" applyProtection="1">
      <alignment horizontal="center" vertical="center"/>
    </xf>
    <xf numFmtId="0" fontId="19" fillId="24" borderId="0" xfId="0" applyFont="1" applyFill="1" applyAlignment="1">
      <alignment vertical="center" wrapText="1"/>
    </xf>
    <xf numFmtId="0" fontId="19" fillId="24" borderId="0" xfId="0" applyFont="1" applyFill="1" applyAlignment="1">
      <alignment horizontal="right" vertical="center"/>
    </xf>
    <xf numFmtId="3" fontId="19" fillId="24" borderId="0" xfId="28" quotePrefix="1" applyNumberFormat="1" applyFont="1" applyFill="1" applyBorder="1" applyAlignment="1">
      <alignment horizontal="right" vertical="center"/>
    </xf>
    <xf numFmtId="2" fontId="19" fillId="24" borderId="0" xfId="0" applyNumberFormat="1" applyFont="1" applyFill="1" applyAlignment="1">
      <alignment horizontal="right" vertical="center"/>
    </xf>
    <xf numFmtId="165" fontId="19" fillId="24" borderId="0" xfId="28" applyNumberFormat="1" applyFont="1" applyFill="1" applyBorder="1" applyAlignment="1">
      <alignment horizontal="right" vertical="center"/>
    </xf>
    <xf numFmtId="0" fontId="8" fillId="24" borderId="0" xfId="0" applyFont="1" applyFill="1" applyAlignment="1">
      <alignment vertical="center" wrapText="1"/>
    </xf>
    <xf numFmtId="0" fontId="4" fillId="29" borderId="0" xfId="0" applyFont="1" applyFill="1" applyAlignment="1">
      <alignment vertical="center" wrapText="1"/>
    </xf>
    <xf numFmtId="0" fontId="14" fillId="24" borderId="53" xfId="0" applyFont="1" applyFill="1" applyBorder="1"/>
    <xf numFmtId="0" fontId="5" fillId="24" borderId="53" xfId="0" applyFont="1" applyFill="1" applyBorder="1" applyAlignment="1">
      <alignment horizontal="left"/>
    </xf>
    <xf numFmtId="0" fontId="0" fillId="24" borderId="53" xfId="0" applyFill="1" applyBorder="1"/>
    <xf numFmtId="0" fontId="5" fillId="0" borderId="53" xfId="0" applyFont="1" applyBorder="1"/>
    <xf numFmtId="0" fontId="13" fillId="24" borderId="53" xfId="0" applyFont="1" applyFill="1" applyBorder="1" applyAlignment="1">
      <alignment horizontal="left"/>
    </xf>
    <xf numFmtId="0" fontId="4" fillId="24" borderId="0" xfId="45" quotePrefix="1" applyFont="1" applyFill="1" applyAlignment="1">
      <alignment horizontal="right" vertical="center"/>
    </xf>
    <xf numFmtId="0" fontId="4" fillId="24" borderId="0" xfId="45" applyFont="1" applyFill="1" applyAlignment="1">
      <alignment horizontal="right" vertical="center"/>
    </xf>
    <xf numFmtId="0" fontId="3" fillId="24" borderId="0" xfId="45" applyFont="1" applyFill="1" applyAlignment="1">
      <alignment horizontal="left" vertical="center"/>
    </xf>
    <xf numFmtId="0" fontId="4" fillId="24" borderId="0" xfId="45" applyFont="1" applyFill="1" applyAlignment="1">
      <alignment horizontal="center" vertical="center"/>
    </xf>
    <xf numFmtId="0" fontId="4" fillId="24" borderId="0" xfId="45" applyFont="1" applyFill="1" applyAlignment="1">
      <alignment horizontal="left" vertical="center"/>
    </xf>
    <xf numFmtId="2" fontId="4" fillId="24" borderId="0" xfId="45" applyNumberFormat="1" applyFont="1" applyFill="1" applyAlignment="1">
      <alignment horizontal="center" vertical="center"/>
    </xf>
    <xf numFmtId="8" fontId="4" fillId="24" borderId="0" xfId="45" applyNumberFormat="1" applyFont="1" applyFill="1" applyAlignment="1">
      <alignment horizontal="center" vertical="center"/>
    </xf>
    <xf numFmtId="165" fontId="4" fillId="24" borderId="22" xfId="28" applyNumberFormat="1" applyFont="1" applyFill="1" applyBorder="1" applyAlignment="1" applyProtection="1">
      <alignment horizontal="center" vertical="center"/>
      <protection locked="0"/>
    </xf>
    <xf numFmtId="2" fontId="4" fillId="24" borderId="39" xfId="28" applyNumberFormat="1" applyFont="1" applyFill="1" applyBorder="1" applyAlignment="1">
      <alignment horizontal="center" vertical="center"/>
    </xf>
    <xf numFmtId="165" fontId="4" fillId="24" borderId="39" xfId="28" applyNumberFormat="1" applyFont="1" applyFill="1" applyBorder="1" applyAlignment="1" applyProtection="1">
      <alignment horizontal="center" vertical="center"/>
      <protection locked="0"/>
    </xf>
    <xf numFmtId="2" fontId="4" fillId="24" borderId="15" xfId="28" applyNumberFormat="1" applyFont="1" applyFill="1" applyBorder="1" applyAlignment="1">
      <alignment horizontal="center" vertical="center"/>
    </xf>
    <xf numFmtId="0" fontId="3" fillId="0" borderId="0" xfId="45" applyFont="1" applyAlignment="1">
      <alignment horizontal="left" vertical="center"/>
    </xf>
    <xf numFmtId="0" fontId="4" fillId="0" borderId="0" xfId="45" applyFont="1" applyAlignment="1">
      <alignment vertical="center" wrapText="1"/>
    </xf>
    <xf numFmtId="0" fontId="4" fillId="0" borderId="0" xfId="45" applyFont="1" applyAlignment="1">
      <alignment horizontal="left" vertical="center"/>
    </xf>
    <xf numFmtId="165" fontId="4" fillId="24" borderId="23" xfId="28" applyNumberFormat="1" applyFont="1" applyFill="1" applyBorder="1" applyAlignment="1" applyProtection="1">
      <alignment horizontal="center" vertical="center"/>
      <protection locked="0"/>
    </xf>
    <xf numFmtId="2" fontId="4" fillId="24" borderId="30" xfId="28" applyNumberFormat="1" applyFont="1" applyFill="1" applyBorder="1" applyAlignment="1">
      <alignment horizontal="center" vertical="center"/>
    </xf>
    <xf numFmtId="165" fontId="4" fillId="24" borderId="30" xfId="28" applyNumberFormat="1" applyFont="1" applyFill="1" applyBorder="1" applyAlignment="1" applyProtection="1">
      <alignment horizontal="center" vertical="center"/>
      <protection locked="0"/>
    </xf>
    <xf numFmtId="2" fontId="4" fillId="24" borderId="16" xfId="28" applyNumberFormat="1" applyFont="1" applyFill="1" applyBorder="1" applyAlignment="1">
      <alignment horizontal="center" vertical="center"/>
    </xf>
    <xf numFmtId="3" fontId="4" fillId="0" borderId="0" xfId="28" quotePrefix="1" applyNumberFormat="1" applyFont="1" applyFill="1" applyBorder="1" applyAlignment="1">
      <alignment horizontal="right" vertical="center"/>
    </xf>
    <xf numFmtId="49" fontId="4" fillId="24" borderId="0" xfId="45" applyNumberFormat="1" applyFont="1" applyFill="1" applyAlignment="1">
      <alignment horizontal="center" vertical="center"/>
    </xf>
    <xf numFmtId="3" fontId="4" fillId="24" borderId="0" xfId="45" quotePrefix="1" applyNumberFormat="1" applyFont="1" applyFill="1" applyAlignment="1">
      <alignment horizontal="right" vertical="center"/>
    </xf>
    <xf numFmtId="0" fontId="4" fillId="29" borderId="0" xfId="45" applyFont="1" applyFill="1" applyAlignment="1">
      <alignment horizontal="left" vertical="center"/>
    </xf>
    <xf numFmtId="0" fontId="1" fillId="0" borderId="0" xfId="45" applyAlignment="1">
      <alignment vertical="center" wrapText="1"/>
    </xf>
    <xf numFmtId="3" fontId="4" fillId="29" borderId="0" xfId="45" quotePrefix="1" applyNumberFormat="1" applyFont="1" applyFill="1" applyAlignment="1">
      <alignment horizontal="right" vertical="center"/>
    </xf>
    <xf numFmtId="165" fontId="4" fillId="24" borderId="24" xfId="28" applyNumberFormat="1" applyFont="1" applyFill="1" applyBorder="1" applyAlignment="1" applyProtection="1">
      <alignment horizontal="center" vertical="center"/>
      <protection locked="0"/>
    </xf>
    <xf numFmtId="2" fontId="4" fillId="24" borderId="40" xfId="28" applyNumberFormat="1" applyFont="1" applyFill="1" applyBorder="1" applyAlignment="1">
      <alignment horizontal="center" vertical="center"/>
    </xf>
    <xf numFmtId="165" fontId="4" fillId="24" borderId="40" xfId="28" applyNumberFormat="1" applyFont="1" applyFill="1" applyBorder="1" applyAlignment="1" applyProtection="1">
      <alignment horizontal="center" vertical="center"/>
      <protection locked="0"/>
    </xf>
    <xf numFmtId="2" fontId="4" fillId="24" borderId="17"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xf>
    <xf numFmtId="2" fontId="4" fillId="24" borderId="0" xfId="28" applyNumberFormat="1" applyFont="1" applyFill="1" applyBorder="1" applyAlignment="1">
      <alignment horizontal="center" vertical="center"/>
    </xf>
    <xf numFmtId="165" fontId="4" fillId="24" borderId="0" xfId="28" applyNumberFormat="1" applyFont="1" applyFill="1" applyBorder="1" applyAlignment="1" applyProtection="1">
      <alignment horizontal="center" vertical="center"/>
      <protection locked="0"/>
    </xf>
    <xf numFmtId="0" fontId="1" fillId="29" borderId="0" xfId="45" applyFill="1" applyAlignment="1">
      <alignment vertical="center" wrapText="1"/>
    </xf>
    <xf numFmtId="0" fontId="4" fillId="29" borderId="0" xfId="45" applyFont="1" applyFill="1" applyAlignment="1">
      <alignment horizontal="center" vertical="center"/>
    </xf>
    <xf numFmtId="2" fontId="4" fillId="29" borderId="0" xfId="45" applyNumberFormat="1" applyFont="1" applyFill="1" applyAlignment="1">
      <alignment horizontal="center" vertical="center"/>
    </xf>
    <xf numFmtId="0" fontId="4" fillId="29" borderId="0" xfId="45" applyFont="1" applyFill="1" applyAlignment="1">
      <alignment horizontal="right" vertical="center"/>
    </xf>
    <xf numFmtId="0" fontId="4" fillId="29" borderId="0" xfId="45" applyFont="1" applyFill="1" applyAlignment="1">
      <alignment vertical="center"/>
    </xf>
    <xf numFmtId="0" fontId="9" fillId="29" borderId="0" xfId="45" applyFont="1" applyFill="1" applyAlignment="1">
      <alignment horizontal="center" vertical="center"/>
    </xf>
    <xf numFmtId="0" fontId="4" fillId="24" borderId="0" xfId="45" applyFont="1" applyFill="1" applyAlignment="1">
      <alignment vertical="center"/>
    </xf>
    <xf numFmtId="0" fontId="9" fillId="0" borderId="0" xfId="45" applyFont="1" applyAlignment="1">
      <alignment horizontal="center" vertical="center"/>
    </xf>
    <xf numFmtId="3" fontId="4" fillId="0" borderId="0" xfId="45" quotePrefix="1" applyNumberFormat="1" applyFont="1" applyAlignment="1">
      <alignment horizontal="right" vertical="center"/>
    </xf>
    <xf numFmtId="49" fontId="3" fillId="24" borderId="0" xfId="45" applyNumberFormat="1" applyFont="1" applyFill="1" applyAlignment="1">
      <alignment horizontal="left" vertical="center"/>
    </xf>
    <xf numFmtId="49" fontId="4" fillId="0" borderId="0" xfId="45" applyNumberFormat="1" applyFont="1" applyAlignment="1">
      <alignment horizontal="left" vertical="center"/>
    </xf>
    <xf numFmtId="0" fontId="4" fillId="29" borderId="0" xfId="45" quotePrefix="1" applyFont="1" applyFill="1" applyAlignment="1">
      <alignment horizontal="right" vertical="center"/>
    </xf>
    <xf numFmtId="49" fontId="4" fillId="29" borderId="0" xfId="45" applyNumberFormat="1" applyFont="1" applyFill="1" applyAlignment="1">
      <alignment horizontal="left" vertical="center"/>
    </xf>
    <xf numFmtId="0" fontId="4" fillId="0" borderId="0" xfId="45" quotePrefix="1" applyFont="1" applyAlignment="1">
      <alignment horizontal="right" vertical="center"/>
    </xf>
    <xf numFmtId="0" fontId="4" fillId="24" borderId="0" xfId="45" applyFont="1" applyFill="1" applyAlignment="1">
      <alignment horizontal="center" vertical="center" wrapText="1"/>
    </xf>
    <xf numFmtId="2" fontId="4" fillId="0" borderId="0" xfId="45" applyNumberFormat="1" applyFont="1" applyAlignment="1">
      <alignment horizontal="center" vertical="center"/>
    </xf>
    <xf numFmtId="0" fontId="4" fillId="24" borderId="0" xfId="45" applyFont="1" applyFill="1" applyAlignment="1">
      <alignment horizontal="left" vertical="center" wrapText="1"/>
    </xf>
    <xf numFmtId="49" fontId="4" fillId="24" borderId="0" xfId="45" applyNumberFormat="1" applyFont="1" applyFill="1" applyAlignment="1">
      <alignment horizontal="left" vertical="center"/>
    </xf>
    <xf numFmtId="49" fontId="3" fillId="29" borderId="0" xfId="45" applyNumberFormat="1" applyFont="1" applyFill="1" applyAlignment="1">
      <alignment horizontal="left" vertical="center"/>
    </xf>
    <xf numFmtId="165" fontId="4" fillId="24" borderId="49" xfId="28" applyNumberFormat="1" applyFont="1" applyFill="1" applyBorder="1" applyAlignment="1" applyProtection="1">
      <alignment horizontal="center" vertical="center"/>
      <protection locked="0"/>
    </xf>
    <xf numFmtId="165" fontId="4" fillId="24" borderId="54" xfId="28" applyNumberFormat="1" applyFont="1" applyFill="1" applyBorder="1" applyAlignment="1" applyProtection="1">
      <alignment horizontal="center" vertical="center"/>
      <protection locked="0"/>
    </xf>
    <xf numFmtId="2" fontId="4" fillId="24" borderId="49" xfId="28" applyNumberFormat="1" applyFont="1" applyFill="1" applyBorder="1" applyAlignment="1">
      <alignment horizontal="center" vertical="center"/>
    </xf>
    <xf numFmtId="165" fontId="4" fillId="24" borderId="25" xfId="28" applyNumberFormat="1" applyFont="1" applyFill="1" applyBorder="1" applyAlignment="1" applyProtection="1">
      <alignment horizontal="center" vertical="center"/>
      <protection locked="0"/>
    </xf>
    <xf numFmtId="2" fontId="4" fillId="24" borderId="20" xfId="28" applyNumberFormat="1" applyFont="1" applyFill="1" applyBorder="1" applyAlignment="1">
      <alignment horizontal="center" vertical="center"/>
    </xf>
    <xf numFmtId="165" fontId="4" fillId="24" borderId="20" xfId="28" applyNumberFormat="1" applyFont="1" applyFill="1" applyBorder="1" applyAlignment="1" applyProtection="1">
      <alignment horizontal="center" vertical="center"/>
      <protection locked="0"/>
    </xf>
    <xf numFmtId="2" fontId="4" fillId="24" borderId="21" xfId="28" applyNumberFormat="1" applyFont="1" applyFill="1" applyBorder="1" applyAlignment="1">
      <alignment horizontal="center" vertical="center"/>
    </xf>
    <xf numFmtId="0" fontId="9" fillId="24" borderId="31" xfId="0" applyFont="1" applyFill="1" applyBorder="1" applyAlignment="1">
      <alignment horizontal="center" vertical="center"/>
    </xf>
    <xf numFmtId="49" fontId="9" fillId="24" borderId="30" xfId="0" applyNumberFormat="1" applyFont="1" applyFill="1" applyBorder="1" applyAlignment="1">
      <alignment horizontal="center" vertical="center"/>
    </xf>
    <xf numFmtId="0" fontId="7" fillId="24" borderId="38" xfId="0" applyFont="1" applyFill="1" applyBorder="1" applyAlignment="1">
      <alignment horizontal="left" vertical="center"/>
    </xf>
    <xf numFmtId="49" fontId="7" fillId="24" borderId="31" xfId="0" applyNumberFormat="1" applyFont="1" applyFill="1" applyBorder="1" applyAlignment="1">
      <alignment vertical="center"/>
    </xf>
    <xf numFmtId="0" fontId="9" fillId="24" borderId="30" xfId="0" applyFont="1" applyFill="1" applyBorder="1" applyAlignment="1">
      <alignment horizontal="center" vertical="center" wrapText="1"/>
    </xf>
    <xf numFmtId="0" fontId="9" fillId="24" borderId="30" xfId="0" applyFont="1" applyFill="1" applyBorder="1" applyAlignment="1">
      <alignment horizontal="center" vertical="center"/>
    </xf>
    <xf numFmtId="0" fontId="9" fillId="24" borderId="30" xfId="0" applyFont="1" applyFill="1" applyBorder="1" applyAlignment="1">
      <alignment horizontal="right" vertical="center"/>
    </xf>
    <xf numFmtId="3" fontId="9" fillId="24" borderId="30" xfId="0" applyNumberFormat="1" applyFont="1" applyFill="1" applyBorder="1" applyAlignment="1" applyProtection="1">
      <alignment vertical="center"/>
      <protection locked="0"/>
    </xf>
    <xf numFmtId="49" fontId="9" fillId="24" borderId="0" xfId="0" applyNumberFormat="1" applyFont="1" applyFill="1" applyAlignment="1">
      <alignment horizontal="center" vertical="center"/>
    </xf>
    <xf numFmtId="3" fontId="9" fillId="24" borderId="30" xfId="0" quotePrefix="1" applyNumberFormat="1" applyFont="1" applyFill="1" applyBorder="1" applyAlignment="1">
      <alignment horizontal="right" vertical="center"/>
    </xf>
    <xf numFmtId="3" fontId="9" fillId="24" borderId="30" xfId="0" applyNumberFormat="1" applyFont="1" applyFill="1" applyBorder="1" applyAlignment="1">
      <alignment horizontal="right" vertical="center" wrapText="1"/>
    </xf>
    <xf numFmtId="0" fontId="9" fillId="24" borderId="0" xfId="0" quotePrefix="1" applyFont="1" applyFill="1" applyAlignment="1">
      <alignment horizontal="left" vertical="center" wrapText="1"/>
    </xf>
    <xf numFmtId="2" fontId="9" fillId="24" borderId="30" xfId="0" applyNumberFormat="1" applyFont="1" applyFill="1" applyBorder="1" applyAlignment="1">
      <alignment horizontal="right" vertical="center"/>
    </xf>
    <xf numFmtId="0" fontId="9" fillId="24" borderId="0" xfId="0" applyFont="1" applyFill="1" applyAlignment="1">
      <alignment vertical="center"/>
    </xf>
    <xf numFmtId="8" fontId="9" fillId="24" borderId="30" xfId="0" applyNumberFormat="1" applyFont="1" applyFill="1" applyBorder="1" applyAlignment="1">
      <alignment vertical="center"/>
    </xf>
    <xf numFmtId="49" fontId="9" fillId="0" borderId="30" xfId="0" applyNumberFormat="1" applyFont="1" applyBorder="1" applyAlignment="1">
      <alignment horizontal="center" vertical="center"/>
    </xf>
    <xf numFmtId="0" fontId="7" fillId="0" borderId="0" xfId="0" applyFont="1" applyAlignment="1">
      <alignment horizontal="left" vertical="center"/>
    </xf>
    <xf numFmtId="49" fontId="7" fillId="0" borderId="31" xfId="0" applyNumberFormat="1" applyFont="1" applyBorder="1" applyAlignment="1">
      <alignment vertical="center"/>
    </xf>
    <xf numFmtId="0" fontId="7" fillId="0" borderId="38" xfId="0" applyFont="1" applyBorder="1" applyAlignment="1">
      <alignment horizontal="left" vertical="center"/>
    </xf>
    <xf numFmtId="2" fontId="9" fillId="0" borderId="30" xfId="0" applyNumberFormat="1" applyFont="1" applyBorder="1" applyAlignment="1">
      <alignment horizontal="right" vertical="center"/>
    </xf>
    <xf numFmtId="8" fontId="9" fillId="0" borderId="30" xfId="0" applyNumberFormat="1" applyFont="1" applyBorder="1" applyAlignment="1">
      <alignment vertical="center"/>
    </xf>
    <xf numFmtId="0" fontId="9" fillId="0" borderId="44" xfId="0" applyFont="1" applyBorder="1" applyAlignment="1">
      <alignment horizontal="center" vertical="center"/>
    </xf>
    <xf numFmtId="0" fontId="7" fillId="0" borderId="30" xfId="0" applyFont="1" applyBorder="1" applyAlignment="1">
      <alignment horizontal="left" vertical="center"/>
    </xf>
    <xf numFmtId="49" fontId="9" fillId="0" borderId="0" xfId="0" applyNumberFormat="1" applyFont="1" applyAlignment="1">
      <alignment horizontal="center" vertical="center"/>
    </xf>
    <xf numFmtId="3" fontId="9" fillId="0" borderId="30" xfId="0" quotePrefix="1" applyNumberFormat="1" applyFont="1" applyBorder="1" applyAlignment="1">
      <alignment horizontal="right" vertical="center"/>
    </xf>
    <xf numFmtId="0" fontId="7" fillId="24" borderId="18" xfId="0" applyFont="1" applyFill="1" applyBorder="1" applyAlignment="1">
      <alignment horizontal="left" vertical="center"/>
    </xf>
    <xf numFmtId="0" fontId="7" fillId="0" borderId="18" xfId="0" applyFont="1" applyBorder="1" applyAlignment="1">
      <alignment horizontal="left" vertical="center"/>
    </xf>
    <xf numFmtId="0" fontId="46" fillId="0" borderId="31" xfId="0" applyFont="1" applyBorder="1" applyAlignment="1">
      <alignment horizontal="center"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0" xfId="0" applyFont="1" applyBorder="1" applyAlignment="1">
      <alignment horizontal="right" vertical="center"/>
    </xf>
    <xf numFmtId="0" fontId="9" fillId="0" borderId="0" xfId="0" quotePrefix="1" applyFont="1" applyAlignment="1">
      <alignment horizontal="left" vertical="center" wrapText="1"/>
    </xf>
    <xf numFmtId="0" fontId="9" fillId="0" borderId="31" xfId="0" applyFont="1" applyBorder="1" applyAlignment="1">
      <alignment horizontal="center" vertical="center"/>
    </xf>
    <xf numFmtId="0" fontId="7" fillId="0" borderId="27" xfId="0" applyFont="1" applyBorder="1" applyAlignment="1">
      <alignment horizontal="left" vertical="center"/>
    </xf>
    <xf numFmtId="0" fontId="7" fillId="0" borderId="41" xfId="0" applyFont="1" applyBorder="1" applyAlignment="1">
      <alignment horizontal="left" vertical="center"/>
    </xf>
    <xf numFmtId="2" fontId="9" fillId="0" borderId="44" xfId="0" applyNumberFormat="1" applyFont="1" applyBorder="1" applyAlignment="1">
      <alignment horizontal="right" vertical="center"/>
    </xf>
    <xf numFmtId="2" fontId="9" fillId="0" borderId="49" xfId="0" applyNumberFormat="1" applyFont="1" applyBorder="1" applyAlignment="1">
      <alignment horizontal="right" vertical="center"/>
    </xf>
    <xf numFmtId="2" fontId="9" fillId="0" borderId="42" xfId="0" applyNumberFormat="1" applyFont="1" applyBorder="1" applyAlignment="1">
      <alignment horizontal="right" vertical="center"/>
    </xf>
    <xf numFmtId="0" fontId="7" fillId="29" borderId="0" xfId="45" applyFont="1" applyFill="1" applyAlignment="1">
      <alignment horizontal="left" vertical="center"/>
    </xf>
    <xf numFmtId="49" fontId="9" fillId="0" borderId="44" xfId="0" applyNumberFormat="1" applyFont="1" applyBorder="1" applyAlignment="1">
      <alignment horizontal="center" vertical="center"/>
    </xf>
    <xf numFmtId="0" fontId="9" fillId="0" borderId="44" xfId="0" applyFont="1" applyBorder="1" applyAlignment="1">
      <alignment horizontal="center" vertical="center" wrapText="1"/>
    </xf>
    <xf numFmtId="0" fontId="9" fillId="0" borderId="44" xfId="0" applyFont="1" applyBorder="1" applyAlignment="1">
      <alignment horizontal="right" vertical="center"/>
    </xf>
    <xf numFmtId="49" fontId="9" fillId="0" borderId="49" xfId="0" applyNumberFormat="1" applyFont="1" applyBorder="1" applyAlignment="1">
      <alignment horizontal="center" vertical="center"/>
    </xf>
    <xf numFmtId="0" fontId="9" fillId="0" borderId="49" xfId="0" quotePrefix="1" applyFont="1" applyBorder="1" applyAlignment="1">
      <alignment horizontal="left" vertical="center" wrapText="1"/>
    </xf>
    <xf numFmtId="0" fontId="9" fillId="0" borderId="49" xfId="0" applyFont="1" applyBorder="1" applyAlignment="1">
      <alignment vertical="center"/>
    </xf>
    <xf numFmtId="0" fontId="7" fillId="29" borderId="18" xfId="0" applyFont="1" applyFill="1" applyBorder="1" applyAlignment="1">
      <alignment horizontal="left" vertical="center"/>
    </xf>
    <xf numFmtId="49" fontId="7" fillId="29" borderId="31" xfId="0" applyNumberFormat="1" applyFont="1" applyFill="1" applyBorder="1" applyAlignment="1">
      <alignment vertical="center"/>
    </xf>
    <xf numFmtId="0" fontId="8" fillId="29" borderId="0" xfId="0" applyFont="1" applyFill="1" applyAlignment="1">
      <alignment horizontal="left" vertical="center"/>
    </xf>
    <xf numFmtId="0" fontId="19" fillId="29" borderId="0" xfId="0" applyFont="1" applyFill="1" applyAlignment="1" applyProtection="1">
      <alignment horizontal="left" vertical="center"/>
      <protection locked="0"/>
    </xf>
    <xf numFmtId="0" fontId="19" fillId="29" borderId="0" xfId="0" applyFont="1" applyFill="1" applyAlignment="1">
      <alignment horizontal="left" vertical="center" indent="1"/>
    </xf>
    <xf numFmtId="0" fontId="5" fillId="29" borderId="0" xfId="0" applyFont="1" applyFill="1" applyAlignment="1">
      <alignment horizontal="right"/>
    </xf>
    <xf numFmtId="0" fontId="15" fillId="24" borderId="38" xfId="0" applyFont="1" applyFill="1" applyBorder="1" applyAlignment="1">
      <alignment horizontal="center"/>
    </xf>
    <xf numFmtId="0" fontId="5" fillId="24" borderId="36" xfId="0" applyFont="1" applyFill="1" applyBorder="1" applyAlignment="1">
      <alignment horizontal="left" wrapText="1"/>
    </xf>
    <xf numFmtId="2" fontId="4" fillId="24" borderId="36" xfId="0" applyNumberFormat="1" applyFont="1" applyFill="1" applyBorder="1"/>
    <xf numFmtId="0" fontId="0" fillId="29" borderId="14" xfId="0" applyFill="1" applyBorder="1" applyAlignment="1">
      <alignment vertical="center"/>
    </xf>
    <xf numFmtId="0" fontId="5" fillId="29" borderId="14" xfId="0" applyFont="1" applyFill="1" applyBorder="1" applyAlignment="1">
      <alignment vertical="center"/>
    </xf>
    <xf numFmtId="2" fontId="0" fillId="29" borderId="14" xfId="0" applyNumberFormat="1" applyFill="1" applyBorder="1" applyAlignment="1">
      <alignment vertical="center"/>
    </xf>
    <xf numFmtId="0" fontId="4" fillId="29" borderId="33" xfId="0" applyFont="1" applyFill="1" applyBorder="1" applyAlignment="1">
      <alignment vertical="center"/>
    </xf>
    <xf numFmtId="0" fontId="8" fillId="29" borderId="0" xfId="0" applyFont="1" applyFill="1" applyAlignment="1">
      <alignment horizontal="left" vertical="center" indent="1"/>
    </xf>
    <xf numFmtId="0" fontId="8" fillId="29" borderId="36" xfId="0" applyFont="1" applyFill="1" applyBorder="1" applyAlignment="1">
      <alignment vertical="center"/>
    </xf>
    <xf numFmtId="0" fontId="19" fillId="29" borderId="36" xfId="0" applyFont="1" applyFill="1" applyBorder="1" applyAlignment="1">
      <alignment vertical="center"/>
    </xf>
    <xf numFmtId="0" fontId="41" fillId="29" borderId="36" xfId="36" applyFont="1" applyFill="1" applyBorder="1" applyAlignment="1" applyProtection="1">
      <alignment vertical="center"/>
    </xf>
    <xf numFmtId="2" fontId="19" fillId="29" borderId="36" xfId="0" applyNumberFormat="1" applyFont="1" applyFill="1" applyBorder="1" applyAlignment="1">
      <alignment vertical="center"/>
    </xf>
    <xf numFmtId="0" fontId="4" fillId="29" borderId="37" xfId="0" applyFont="1" applyFill="1" applyBorder="1" applyAlignment="1">
      <alignment vertical="center"/>
    </xf>
    <xf numFmtId="2" fontId="4" fillId="29" borderId="0" xfId="0" applyNumberFormat="1" applyFont="1" applyFill="1"/>
    <xf numFmtId="0" fontId="36" fillId="0" borderId="0" xfId="45" applyFont="1" applyAlignment="1">
      <alignment vertical="center"/>
    </xf>
    <xf numFmtId="2" fontId="46" fillId="29" borderId="0" xfId="45" applyNumberFormat="1" applyFont="1" applyFill="1" applyAlignment="1">
      <alignment horizontal="right" vertical="center" wrapText="1"/>
    </xf>
    <xf numFmtId="0" fontId="1" fillId="29" borderId="0" xfId="45" applyFill="1" applyAlignment="1">
      <alignment vertical="center"/>
    </xf>
    <xf numFmtId="0" fontId="1" fillId="29" borderId="0" xfId="45" applyFill="1" applyAlignment="1">
      <alignment horizontal="left" vertical="center"/>
    </xf>
    <xf numFmtId="2" fontId="1" fillId="29" borderId="0" xfId="45" applyNumberFormat="1" applyFill="1" applyAlignment="1">
      <alignment vertical="center"/>
    </xf>
    <xf numFmtId="0" fontId="36" fillId="29" borderId="0" xfId="45" applyFont="1" applyFill="1" applyAlignment="1">
      <alignment vertical="center"/>
    </xf>
    <xf numFmtId="0" fontId="13" fillId="29" borderId="0" xfId="45" applyFont="1" applyFill="1"/>
    <xf numFmtId="0" fontId="13" fillId="29" borderId="0" xfId="45" applyFont="1" applyFill="1" applyAlignment="1">
      <alignment horizontal="left"/>
    </xf>
    <xf numFmtId="0" fontId="3" fillId="24" borderId="0" xfId="45" applyFont="1" applyFill="1"/>
    <xf numFmtId="0" fontId="3" fillId="24" borderId="12" xfId="45" applyFont="1" applyFill="1" applyBorder="1" applyAlignment="1">
      <alignment horizontal="left" wrapText="1"/>
    </xf>
    <xf numFmtId="0" fontId="3" fillId="24" borderId="12" xfId="45" applyFont="1" applyFill="1" applyBorder="1" applyAlignment="1">
      <alignment horizontal="center" wrapText="1"/>
    </xf>
    <xf numFmtId="0" fontId="3" fillId="24" borderId="13" xfId="45" applyFont="1" applyFill="1" applyBorder="1" applyAlignment="1">
      <alignment horizontal="center" wrapText="1"/>
    </xf>
    <xf numFmtId="0" fontId="3" fillId="24" borderId="13" xfId="45" applyFont="1" applyFill="1" applyBorder="1" applyAlignment="1">
      <alignment horizontal="left" wrapText="1"/>
    </xf>
    <xf numFmtId="0" fontId="80" fillId="24" borderId="11" xfId="45" applyFont="1" applyFill="1" applyBorder="1" applyAlignment="1">
      <alignment horizontal="center" wrapText="1"/>
    </xf>
    <xf numFmtId="2" fontId="3" fillId="0" borderId="11" xfId="45" applyNumberFormat="1" applyFont="1" applyBorder="1" applyAlignment="1">
      <alignment horizontal="center" wrapText="1"/>
    </xf>
    <xf numFmtId="0" fontId="3" fillId="0" borderId="0" xfId="45" applyFont="1"/>
    <xf numFmtId="0" fontId="3" fillId="0" borderId="0" xfId="45" applyFont="1" applyAlignment="1">
      <alignment horizontal="left"/>
    </xf>
    <xf numFmtId="0" fontId="82" fillId="0" borderId="0" xfId="45" applyFont="1" applyAlignment="1">
      <alignment horizontal="left"/>
    </xf>
    <xf numFmtId="0" fontId="83" fillId="0" borderId="0" xfId="45" applyFont="1" applyAlignment="1">
      <alignment horizontal="left"/>
    </xf>
    <xf numFmtId="0" fontId="84" fillId="0" borderId="0" xfId="45" applyFont="1" applyAlignment="1">
      <alignment horizontal="left"/>
    </xf>
    <xf numFmtId="0" fontId="85" fillId="0" borderId="0" xfId="45" applyFont="1" applyAlignment="1">
      <alignment horizontal="left" vertical="top" wrapText="1"/>
    </xf>
    <xf numFmtId="0" fontId="82" fillId="0" borderId="0" xfId="45" applyFont="1" applyAlignment="1">
      <alignment horizontal="left" wrapText="1"/>
    </xf>
    <xf numFmtId="0" fontId="85" fillId="0" borderId="0" xfId="45" applyFont="1" applyAlignment="1">
      <alignment horizontal="left"/>
    </xf>
    <xf numFmtId="0" fontId="70" fillId="0" borderId="0" xfId="45" applyFont="1" applyAlignment="1">
      <alignment horizontal="left"/>
    </xf>
    <xf numFmtId="0" fontId="71" fillId="0" borderId="0" xfId="45" applyFont="1" applyAlignment="1">
      <alignment horizontal="left"/>
    </xf>
    <xf numFmtId="0" fontId="86" fillId="0" borderId="0" xfId="45" applyFont="1" applyAlignment="1">
      <alignment horizontal="left"/>
    </xf>
    <xf numFmtId="0" fontId="73" fillId="0" borderId="0" xfId="45" applyFont="1" applyAlignment="1">
      <alignment horizontal="left"/>
    </xf>
    <xf numFmtId="0" fontId="8" fillId="0" borderId="0" xfId="0" applyFont="1" applyAlignment="1">
      <alignment horizontal="left" wrapText="1"/>
    </xf>
    <xf numFmtId="0" fontId="0" fillId="24" borderId="41" xfId="0" applyFill="1" applyBorder="1" applyAlignment="1" applyProtection="1">
      <alignment horizontal="left"/>
      <protection locked="0"/>
    </xf>
    <xf numFmtId="0" fontId="3" fillId="29" borderId="0" xfId="0" applyFont="1" applyFill="1" applyAlignment="1">
      <alignment horizontal="center" vertical="center"/>
    </xf>
    <xf numFmtId="168" fontId="6" fillId="24" borderId="0" xfId="0" applyNumberFormat="1" applyFont="1" applyFill="1" applyAlignment="1">
      <alignment horizontal="center"/>
    </xf>
    <xf numFmtId="168" fontId="87" fillId="24" borderId="0" xfId="0" applyNumberFormat="1" applyFont="1" applyFill="1" applyAlignment="1">
      <alignment horizontal="center"/>
    </xf>
    <xf numFmtId="168" fontId="43" fillId="24" borderId="0" xfId="0" applyNumberFormat="1" applyFont="1" applyFill="1" applyAlignment="1">
      <alignment horizontal="center"/>
    </xf>
    <xf numFmtId="168" fontId="3" fillId="24" borderId="0" xfId="0" applyNumberFormat="1" applyFont="1" applyFill="1" applyAlignment="1">
      <alignment horizontal="center"/>
    </xf>
    <xf numFmtId="168" fontId="6" fillId="26" borderId="0" xfId="0" applyNumberFormat="1" applyFont="1" applyFill="1" applyAlignment="1">
      <alignment horizontal="center"/>
    </xf>
    <xf numFmtId="168" fontId="6" fillId="0" borderId="0" xfId="0" applyNumberFormat="1" applyFont="1" applyAlignment="1">
      <alignment horizontal="center"/>
    </xf>
    <xf numFmtId="14" fontId="46" fillId="29" borderId="0" xfId="0" applyNumberFormat="1" applyFont="1" applyFill="1" applyAlignment="1">
      <alignment horizontal="right" vertical="center" wrapText="1"/>
    </xf>
    <xf numFmtId="165" fontId="4" fillId="24" borderId="43" xfId="28" applyNumberFormat="1" applyFont="1" applyFill="1" applyBorder="1" applyAlignment="1" applyProtection="1">
      <alignment horizontal="center" vertical="center"/>
      <protection locked="0"/>
    </xf>
    <xf numFmtId="2" fontId="4" fillId="24" borderId="44" xfId="28" applyNumberFormat="1" applyFont="1" applyFill="1" applyBorder="1" applyAlignment="1">
      <alignment horizontal="center" vertical="center"/>
    </xf>
    <xf numFmtId="165" fontId="4" fillId="24" borderId="44" xfId="28" applyNumberFormat="1" applyFont="1" applyFill="1" applyBorder="1" applyAlignment="1" applyProtection="1">
      <alignment horizontal="center" vertical="center"/>
      <protection locked="0"/>
    </xf>
    <xf numFmtId="2" fontId="4" fillId="24" borderId="45" xfId="28" applyNumberFormat="1" applyFont="1" applyFill="1" applyBorder="1" applyAlignment="1">
      <alignment horizontal="center" vertical="center"/>
    </xf>
    <xf numFmtId="0" fontId="8" fillId="0" borderId="0" xfId="0" applyFont="1" applyAlignment="1">
      <alignment wrapText="1"/>
    </xf>
    <xf numFmtId="168" fontId="19" fillId="24" borderId="45" xfId="28" applyNumberFormat="1" applyFont="1" applyFill="1" applyBorder="1" applyAlignment="1" applyProtection="1">
      <alignment horizontal="center" vertical="center"/>
    </xf>
    <xf numFmtId="0" fontId="7" fillId="24" borderId="0" xfId="45" applyFont="1" applyFill="1" applyAlignment="1">
      <alignment horizontal="left" vertical="center"/>
    </xf>
    <xf numFmtId="0" fontId="9" fillId="0" borderId="0" xfId="45" applyFont="1" applyAlignment="1">
      <alignment horizontal="left" vertical="center"/>
    </xf>
    <xf numFmtId="0" fontId="14" fillId="0" borderId="0" xfId="45" applyFont="1" applyAlignment="1">
      <alignment horizontal="center" wrapText="1"/>
    </xf>
    <xf numFmtId="14" fontId="1" fillId="25" borderId="0" xfId="45" applyNumberFormat="1" applyFill="1" applyAlignment="1">
      <alignment horizontal="center"/>
    </xf>
    <xf numFmtId="0" fontId="8" fillId="0" borderId="0" xfId="45" applyFont="1" applyAlignment="1">
      <alignment vertical="center" wrapText="1"/>
    </xf>
    <xf numFmtId="0" fontId="1" fillId="26" borderId="0" xfId="45" applyFill="1" applyAlignment="1">
      <alignment vertical="center"/>
    </xf>
    <xf numFmtId="0" fontId="1" fillId="0" borderId="0" xfId="45" applyAlignment="1">
      <alignment vertical="center"/>
    </xf>
    <xf numFmtId="0" fontId="1" fillId="29" borderId="32" xfId="45" applyFill="1" applyBorder="1"/>
    <xf numFmtId="0" fontId="1" fillId="29" borderId="14" xfId="45" applyFill="1" applyBorder="1"/>
    <xf numFmtId="0" fontId="8" fillId="0" borderId="0" xfId="45" applyFont="1" applyAlignment="1">
      <alignment horizontal="left" wrapText="1"/>
    </xf>
    <xf numFmtId="0" fontId="19" fillId="0" borderId="0" xfId="45" applyFont="1"/>
    <xf numFmtId="0" fontId="19" fillId="0" borderId="0" xfId="45" applyFont="1" applyAlignment="1">
      <alignment wrapText="1"/>
    </xf>
    <xf numFmtId="0" fontId="19" fillId="29" borderId="0" xfId="45" applyFont="1" applyFill="1"/>
    <xf numFmtId="0" fontId="8" fillId="29" borderId="0" xfId="45" applyFont="1" applyFill="1"/>
    <xf numFmtId="0" fontId="19" fillId="29" borderId="36" xfId="45" applyFont="1" applyFill="1" applyBorder="1"/>
    <xf numFmtId="0" fontId="19" fillId="29" borderId="37" xfId="45" applyFont="1" applyFill="1" applyBorder="1"/>
    <xf numFmtId="0" fontId="1" fillId="24" borderId="32" xfId="45" applyFill="1" applyBorder="1"/>
    <xf numFmtId="0" fontId="1" fillId="24" borderId="14" xfId="45" applyFill="1" applyBorder="1"/>
    <xf numFmtId="0" fontId="1" fillId="24" borderId="33" xfId="45" applyFill="1" applyBorder="1"/>
    <xf numFmtId="0" fontId="8" fillId="24" borderId="29" xfId="45" applyFont="1" applyFill="1" applyBorder="1" applyAlignment="1">
      <alignment horizontal="left" indent="1"/>
    </xf>
    <xf numFmtId="0" fontId="8" fillId="24" borderId="0" xfId="45" applyFont="1" applyFill="1" applyAlignment="1">
      <alignment horizontal="left"/>
    </xf>
    <xf numFmtId="0" fontId="19" fillId="24" borderId="0" xfId="45" applyFont="1" applyFill="1"/>
    <xf numFmtId="0" fontId="8" fillId="24" borderId="0" xfId="45" applyFont="1" applyFill="1" applyAlignment="1">
      <alignment wrapText="1"/>
    </xf>
    <xf numFmtId="0" fontId="19" fillId="24" borderId="34" xfId="45" applyFont="1" applyFill="1" applyBorder="1"/>
    <xf numFmtId="0" fontId="19" fillId="24" borderId="29" xfId="45" applyFont="1" applyFill="1" applyBorder="1"/>
    <xf numFmtId="0" fontId="8" fillId="24" borderId="0" xfId="45" applyFont="1" applyFill="1" applyAlignment="1">
      <alignment horizontal="right"/>
    </xf>
    <xf numFmtId="0" fontId="8" fillId="24" borderId="35" xfId="45" applyFont="1" applyFill="1" applyBorder="1"/>
    <xf numFmtId="0" fontId="8" fillId="24" borderId="36" xfId="45" applyFont="1" applyFill="1" applyBorder="1"/>
    <xf numFmtId="0" fontId="19" fillId="24" borderId="36" xfId="45" applyFont="1" applyFill="1" applyBorder="1"/>
    <xf numFmtId="0" fontId="19" fillId="24" borderId="37" xfId="45" applyFont="1" applyFill="1" applyBorder="1"/>
    <xf numFmtId="0" fontId="70" fillId="29" borderId="0" xfId="45" applyFont="1" applyFill="1" applyAlignment="1">
      <alignment horizontal="left"/>
    </xf>
    <xf numFmtId="172" fontId="70" fillId="29" borderId="0" xfId="29" applyNumberFormat="1" applyFont="1" applyFill="1" applyAlignment="1">
      <alignment horizontal="left"/>
    </xf>
    <xf numFmtId="165" fontId="70" fillId="29" borderId="0" xfId="28" applyNumberFormat="1" applyFont="1" applyFill="1" applyAlignment="1">
      <alignment horizontal="left"/>
    </xf>
    <xf numFmtId="14" fontId="70" fillId="29" borderId="0" xfId="45" quotePrefix="1" applyNumberFormat="1" applyFont="1" applyFill="1" applyAlignment="1">
      <alignment horizontal="left"/>
    </xf>
    <xf numFmtId="0" fontId="73" fillId="29" borderId="0" xfId="45" applyFont="1" applyFill="1" applyAlignment="1">
      <alignment horizontal="left"/>
    </xf>
    <xf numFmtId="0" fontId="73" fillId="29" borderId="0" xfId="45" applyFont="1" applyFill="1" applyAlignment="1">
      <alignment horizontal="left" vertical="top" wrapText="1"/>
    </xf>
    <xf numFmtId="44" fontId="70" fillId="29" borderId="0" xfId="29" applyFont="1" applyFill="1" applyAlignment="1">
      <alignment horizontal="left"/>
    </xf>
    <xf numFmtId="0" fontId="71" fillId="29" borderId="0" xfId="45" applyFont="1" applyFill="1" applyAlignment="1">
      <alignment horizontal="left"/>
    </xf>
    <xf numFmtId="0" fontId="70" fillId="29" borderId="0" xfId="45" applyFont="1" applyFill="1" applyAlignment="1">
      <alignment horizontal="left" wrapText="1"/>
    </xf>
    <xf numFmtId="7" fontId="70" fillId="29" borderId="0" xfId="45" applyNumberFormat="1" applyFont="1" applyFill="1" applyAlignment="1">
      <alignment horizontal="left"/>
    </xf>
    <xf numFmtId="0" fontId="70" fillId="29" borderId="0" xfId="45" applyFont="1" applyFill="1"/>
    <xf numFmtId="0" fontId="71" fillId="29" borderId="0" xfId="45" applyFont="1" applyFill="1"/>
    <xf numFmtId="0" fontId="73" fillId="29" borderId="0" xfId="45" applyFont="1" applyFill="1"/>
    <xf numFmtId="8" fontId="73" fillId="29" borderId="0" xfId="45" applyNumberFormat="1" applyFont="1" applyFill="1" applyAlignment="1">
      <alignment horizontal="center"/>
    </xf>
    <xf numFmtId="0" fontId="75" fillId="30" borderId="0" xfId="45" applyFont="1" applyFill="1"/>
    <xf numFmtId="0" fontId="76" fillId="30" borderId="0" xfId="45" applyFont="1" applyFill="1"/>
    <xf numFmtId="0" fontId="88" fillId="30" borderId="0" xfId="45" applyFont="1" applyFill="1"/>
    <xf numFmtId="44" fontId="74" fillId="30" borderId="0" xfId="29" applyFont="1" applyFill="1" applyProtection="1">
      <protection hidden="1"/>
    </xf>
    <xf numFmtId="170" fontId="74" fillId="30" borderId="0" xfId="45" applyNumberFormat="1" applyFont="1" applyFill="1" applyProtection="1">
      <protection hidden="1"/>
    </xf>
    <xf numFmtId="165" fontId="76" fillId="30" borderId="0" xfId="45" applyNumberFormat="1" applyFont="1" applyFill="1"/>
    <xf numFmtId="165" fontId="88" fillId="30" borderId="0" xfId="45" applyNumberFormat="1" applyFont="1" applyFill="1"/>
    <xf numFmtId="44" fontId="74" fillId="30" borderId="0" xfId="45" applyNumberFormat="1" applyFont="1" applyFill="1"/>
    <xf numFmtId="0" fontId="76" fillId="30" borderId="0" xfId="45" applyFont="1" applyFill="1" applyAlignment="1">
      <alignment wrapText="1"/>
    </xf>
    <xf numFmtId="0" fontId="1" fillId="24" borderId="0" xfId="45" applyFill="1" applyAlignment="1">
      <alignment horizontal="center"/>
    </xf>
    <xf numFmtId="0" fontId="85" fillId="24" borderId="0" xfId="45" applyFont="1" applyFill="1" applyAlignment="1">
      <alignment horizontal="left" vertical="center"/>
    </xf>
    <xf numFmtId="0" fontId="6" fillId="24" borderId="0" xfId="45" applyFont="1" applyFill="1" applyAlignment="1">
      <alignment vertical="center"/>
    </xf>
    <xf numFmtId="0" fontId="86" fillId="0" borderId="0" xfId="45" applyFont="1" applyAlignment="1">
      <alignment horizontal="left" vertical="center" wrapText="1"/>
    </xf>
    <xf numFmtId="0" fontId="84" fillId="0" borderId="0" xfId="45" applyFont="1" applyAlignment="1">
      <alignment horizontal="left" vertical="center" wrapText="1"/>
    </xf>
    <xf numFmtId="0" fontId="6" fillId="0" borderId="0" xfId="45" applyFont="1" applyAlignment="1">
      <alignment horizontal="left" vertical="center"/>
    </xf>
    <xf numFmtId="0" fontId="6" fillId="0" borderId="0" xfId="45" applyFont="1" applyAlignment="1">
      <alignment vertical="center"/>
    </xf>
    <xf numFmtId="2" fontId="4" fillId="24" borderId="42" xfId="28" applyNumberFormat="1" applyFont="1" applyFill="1" applyBorder="1" applyAlignment="1">
      <alignment horizontal="center" vertical="center"/>
    </xf>
    <xf numFmtId="2" fontId="4" fillId="24" borderId="28" xfId="28" applyNumberFormat="1" applyFont="1" applyFill="1" applyBorder="1" applyAlignment="1">
      <alignment horizontal="center" vertical="center"/>
    </xf>
    <xf numFmtId="0" fontId="9" fillId="29" borderId="0" xfId="45" applyFont="1" applyFill="1"/>
    <xf numFmtId="0" fontId="9" fillId="29" borderId="0" xfId="45" quotePrefix="1" applyFont="1" applyFill="1" applyAlignment="1">
      <alignment horizontal="left" wrapText="1"/>
    </xf>
    <xf numFmtId="0" fontId="9" fillId="24" borderId="0" xfId="45" applyFont="1" applyFill="1"/>
    <xf numFmtId="0" fontId="79" fillId="0" borderId="0" xfId="45" applyFont="1" applyAlignment="1">
      <alignment horizontal="left"/>
    </xf>
    <xf numFmtId="0" fontId="89" fillId="0" borderId="0" xfId="45" applyFont="1" applyAlignment="1">
      <alignment horizontal="left"/>
    </xf>
    <xf numFmtId="0" fontId="9" fillId="0" borderId="0" xfId="45" applyFont="1" applyAlignment="1">
      <alignment horizontal="left"/>
    </xf>
    <xf numFmtId="0" fontId="46" fillId="0" borderId="0" xfId="0" applyFont="1"/>
    <xf numFmtId="0" fontId="46" fillId="24" borderId="0" xfId="0" applyFont="1" applyFill="1"/>
    <xf numFmtId="0" fontId="91" fillId="24" borderId="0" xfId="36" applyFont="1" applyFill="1" applyAlignment="1" applyProtection="1"/>
    <xf numFmtId="0" fontId="91" fillId="24" borderId="0" xfId="36" applyFont="1" applyFill="1" applyBorder="1" applyAlignment="1" applyProtection="1"/>
    <xf numFmtId="0" fontId="92" fillId="24" borderId="0" xfId="45" applyFont="1" applyFill="1" applyAlignment="1">
      <alignment horizontal="left" vertical="center"/>
    </xf>
    <xf numFmtId="0" fontId="7" fillId="0" borderId="0" xfId="45" applyFont="1" applyAlignment="1">
      <alignment horizontal="left" vertical="center"/>
    </xf>
    <xf numFmtId="0" fontId="3" fillId="24" borderId="0" xfId="45" applyFont="1" applyFill="1" applyAlignment="1">
      <alignment vertical="center"/>
    </xf>
    <xf numFmtId="0" fontId="3" fillId="24" borderId="12" xfId="45" applyFont="1" applyFill="1" applyBorder="1" applyAlignment="1">
      <alignment horizontal="left" vertical="center" wrapText="1"/>
    </xf>
    <xf numFmtId="0" fontId="86" fillId="0" borderId="0" xfId="45" applyFont="1" applyAlignment="1">
      <alignment horizontal="left" vertical="center"/>
    </xf>
    <xf numFmtId="0" fontId="84" fillId="0" borderId="0" xfId="45" applyFont="1" applyAlignment="1">
      <alignment horizontal="left" vertical="center"/>
    </xf>
    <xf numFmtId="0" fontId="3" fillId="0" borderId="0" xfId="45" applyFont="1" applyAlignment="1">
      <alignment vertical="center"/>
    </xf>
    <xf numFmtId="0" fontId="4" fillId="24" borderId="0" xfId="45" applyFont="1" applyFill="1" applyAlignment="1">
      <alignment horizontal="center"/>
    </xf>
    <xf numFmtId="0" fontId="3" fillId="29" borderId="0" xfId="45" applyFont="1" applyFill="1" applyAlignment="1">
      <alignment vertical="top" wrapText="1"/>
    </xf>
    <xf numFmtId="2" fontId="14" fillId="32" borderId="13" xfId="45" applyNumberFormat="1" applyFont="1" applyFill="1" applyBorder="1" applyAlignment="1">
      <alignment horizontal="center" vertical="center" wrapText="1"/>
    </xf>
    <xf numFmtId="164" fontId="14" fillId="32" borderId="13" xfId="45" applyNumberFormat="1" applyFont="1" applyFill="1" applyBorder="1" applyAlignment="1">
      <alignment horizontal="center" vertical="center" wrapText="1"/>
    </xf>
    <xf numFmtId="2" fontId="14" fillId="32" borderId="11" xfId="45" applyNumberFormat="1" applyFont="1" applyFill="1" applyBorder="1" applyAlignment="1">
      <alignment horizontal="center" vertical="center" wrapText="1"/>
    </xf>
    <xf numFmtId="0" fontId="3" fillId="24" borderId="0" xfId="45" applyFont="1" applyFill="1" applyAlignment="1">
      <alignment horizontal="left"/>
    </xf>
    <xf numFmtId="0" fontId="1" fillId="29" borderId="0" xfId="45" applyFill="1" applyAlignment="1">
      <alignment horizontal="center"/>
    </xf>
    <xf numFmtId="0" fontId="1" fillId="29" borderId="0" xfId="45" applyFill="1" applyAlignment="1">
      <alignment horizontal="center" vertical="center"/>
    </xf>
    <xf numFmtId="0" fontId="36" fillId="29" borderId="0" xfId="45" applyFont="1" applyFill="1" applyAlignment="1">
      <alignment horizontal="center" vertical="center"/>
    </xf>
    <xf numFmtId="0" fontId="13" fillId="29" borderId="0" xfId="45" applyFont="1" applyFill="1" applyAlignment="1">
      <alignment horizontal="center"/>
    </xf>
    <xf numFmtId="0" fontId="70" fillId="29" borderId="0" xfId="45" applyFont="1" applyFill="1" applyAlignment="1">
      <alignment horizontal="center"/>
    </xf>
    <xf numFmtId="0" fontId="1" fillId="26" borderId="0" xfId="45" applyFill="1" applyAlignment="1">
      <alignment horizontal="center"/>
    </xf>
    <xf numFmtId="0" fontId="1" fillId="0" borderId="0" xfId="45" applyAlignment="1">
      <alignment horizontal="center"/>
    </xf>
    <xf numFmtId="0" fontId="95" fillId="24" borderId="0" xfId="0" applyFont="1" applyFill="1" applyAlignment="1">
      <alignment vertical="center"/>
    </xf>
    <xf numFmtId="0" fontId="95" fillId="26" borderId="0" xfId="0" applyFont="1" applyFill="1" applyAlignment="1">
      <alignment vertical="center"/>
    </xf>
    <xf numFmtId="0" fontId="95" fillId="0" borderId="0" xfId="0" applyFont="1" applyAlignment="1">
      <alignment vertical="center"/>
    </xf>
    <xf numFmtId="0" fontId="4" fillId="31" borderId="30" xfId="45" quotePrefix="1" applyFont="1" applyFill="1" applyBorder="1" applyAlignment="1">
      <alignment horizontal="right" vertical="center"/>
    </xf>
    <xf numFmtId="0" fontId="4" fillId="31" borderId="30" xfId="45" applyFont="1" applyFill="1" applyBorder="1" applyAlignment="1">
      <alignment horizontal="right" vertical="center"/>
    </xf>
    <xf numFmtId="0" fontId="4" fillId="31" borderId="30" xfId="45" applyFont="1" applyFill="1" applyBorder="1" applyAlignment="1">
      <alignment horizontal="center" vertical="center"/>
    </xf>
    <xf numFmtId="49" fontId="4" fillId="31" borderId="30" xfId="45" applyNumberFormat="1" applyFont="1" applyFill="1" applyBorder="1" applyAlignment="1">
      <alignment horizontal="center" vertical="center"/>
    </xf>
    <xf numFmtId="165" fontId="4" fillId="31" borderId="30" xfId="28" applyNumberFormat="1" applyFont="1" applyFill="1" applyBorder="1" applyAlignment="1">
      <alignment vertical="center"/>
    </xf>
    <xf numFmtId="2" fontId="4" fillId="31" borderId="30" xfId="45" applyNumberFormat="1" applyFont="1" applyFill="1" applyBorder="1" applyAlignment="1">
      <alignment horizontal="center" vertical="center"/>
    </xf>
    <xf numFmtId="3" fontId="4" fillId="31" borderId="30" xfId="45" quotePrefix="1" applyNumberFormat="1" applyFont="1" applyFill="1" applyBorder="1" applyAlignment="1">
      <alignment horizontal="right" vertical="center"/>
    </xf>
    <xf numFmtId="3" fontId="4" fillId="31" borderId="30" xfId="28" quotePrefix="1" applyNumberFormat="1" applyFont="1" applyFill="1" applyBorder="1" applyAlignment="1">
      <alignment horizontal="right" vertical="center"/>
    </xf>
    <xf numFmtId="8" fontId="4" fillId="31" borderId="16" xfId="45" applyNumberFormat="1" applyFont="1" applyFill="1" applyBorder="1" applyAlignment="1">
      <alignment horizontal="center" vertical="center"/>
    </xf>
    <xf numFmtId="0" fontId="4" fillId="24" borderId="30" xfId="45" applyFont="1" applyFill="1" applyBorder="1" applyAlignment="1">
      <alignment horizontal="right" vertical="center"/>
    </xf>
    <xf numFmtId="0" fontId="4" fillId="29" borderId="30" xfId="45" quotePrefix="1" applyFont="1" applyFill="1" applyBorder="1" applyAlignment="1">
      <alignment horizontal="right" vertical="center"/>
    </xf>
    <xf numFmtId="0" fontId="4" fillId="29" borderId="30" xfId="45" applyFont="1" applyFill="1" applyBorder="1" applyAlignment="1">
      <alignment horizontal="center" vertical="center"/>
    </xf>
    <xf numFmtId="0" fontId="4" fillId="24" borderId="30" xfId="45" applyFont="1" applyFill="1" applyBorder="1" applyAlignment="1">
      <alignment horizontal="center" vertical="center"/>
    </xf>
    <xf numFmtId="49" fontId="4" fillId="29" borderId="30" xfId="45" applyNumberFormat="1" applyFont="1" applyFill="1" applyBorder="1" applyAlignment="1">
      <alignment horizontal="center" vertical="center"/>
    </xf>
    <xf numFmtId="165" fontId="4" fillId="24" borderId="30" xfId="28" applyNumberFormat="1" applyFont="1" applyFill="1" applyBorder="1" applyAlignment="1">
      <alignment vertical="center"/>
    </xf>
    <xf numFmtId="2" fontId="4" fillId="29" borderId="30" xfId="45" applyNumberFormat="1" applyFont="1" applyFill="1" applyBorder="1" applyAlignment="1">
      <alignment horizontal="center" vertical="center"/>
    </xf>
    <xf numFmtId="0" fontId="4" fillId="29" borderId="30" xfId="45" applyFont="1" applyFill="1" applyBorder="1" applyAlignment="1">
      <alignment horizontal="right" vertical="center"/>
    </xf>
    <xf numFmtId="0" fontId="4" fillId="24" borderId="30" xfId="45" applyFont="1" applyFill="1" applyBorder="1" applyAlignment="1">
      <alignment horizontal="center" vertical="center" wrapText="1"/>
    </xf>
    <xf numFmtId="2" fontId="4" fillId="0" borderId="30" xfId="45" applyNumberFormat="1" applyFont="1" applyBorder="1" applyAlignment="1">
      <alignment horizontal="center" vertical="center"/>
    </xf>
    <xf numFmtId="3" fontId="4" fillId="29" borderId="30" xfId="45" quotePrefix="1" applyNumberFormat="1" applyFont="1" applyFill="1" applyBorder="1" applyAlignment="1">
      <alignment horizontal="right" vertical="center"/>
    </xf>
    <xf numFmtId="165" fontId="4" fillId="29" borderId="30" xfId="28" applyNumberFormat="1" applyFont="1" applyFill="1" applyBorder="1" applyAlignment="1">
      <alignment vertical="center"/>
    </xf>
    <xf numFmtId="8" fontId="4" fillId="24" borderId="16" xfId="45" applyNumberFormat="1" applyFont="1" applyFill="1" applyBorder="1" applyAlignment="1">
      <alignment horizontal="center" vertical="center"/>
    </xf>
    <xf numFmtId="0" fontId="4" fillId="29" borderId="40" xfId="45" applyFont="1" applyFill="1" applyBorder="1" applyAlignment="1">
      <alignment horizontal="center" vertical="center"/>
    </xf>
    <xf numFmtId="165" fontId="4" fillId="29" borderId="40" xfId="28" applyNumberFormat="1" applyFont="1" applyFill="1" applyBorder="1" applyAlignment="1">
      <alignment vertical="center"/>
    </xf>
    <xf numFmtId="2" fontId="4" fillId="29" borderId="40" xfId="45" applyNumberFormat="1" applyFont="1" applyFill="1" applyBorder="1" applyAlignment="1">
      <alignment horizontal="center" vertical="center"/>
    </xf>
    <xf numFmtId="8" fontId="4" fillId="24" borderId="17" xfId="45" applyNumberFormat="1" applyFont="1" applyFill="1" applyBorder="1" applyAlignment="1">
      <alignment horizontal="center" vertical="center"/>
    </xf>
    <xf numFmtId="3" fontId="4" fillId="24" borderId="30" xfId="28" quotePrefix="1" applyNumberFormat="1" applyFont="1" applyFill="1" applyBorder="1" applyAlignment="1">
      <alignment horizontal="right" vertical="center"/>
    </xf>
    <xf numFmtId="2" fontId="4" fillId="24" borderId="30" xfId="45" applyNumberFormat="1" applyFont="1" applyFill="1" applyBorder="1" applyAlignment="1">
      <alignment horizontal="center" vertical="center"/>
    </xf>
    <xf numFmtId="3" fontId="4" fillId="0" borderId="30" xfId="28" quotePrefix="1" applyNumberFormat="1" applyFont="1" applyFill="1" applyBorder="1" applyAlignment="1">
      <alignment horizontal="right" vertical="center"/>
    </xf>
    <xf numFmtId="3" fontId="4" fillId="24" borderId="30" xfId="45" quotePrefix="1" applyNumberFormat="1" applyFont="1" applyFill="1" applyBorder="1" applyAlignment="1">
      <alignment horizontal="right" vertical="center"/>
    </xf>
    <xf numFmtId="49" fontId="4" fillId="24" borderId="30" xfId="45" applyNumberFormat="1" applyFont="1" applyFill="1" applyBorder="1" applyAlignment="1">
      <alignment horizontal="center" vertical="center"/>
    </xf>
    <xf numFmtId="0" fontId="4" fillId="24" borderId="40" xfId="45" applyFont="1" applyFill="1" applyBorder="1" applyAlignment="1">
      <alignment horizontal="right" vertical="center"/>
    </xf>
    <xf numFmtId="3" fontId="4" fillId="24" borderId="40" xfId="28" quotePrefix="1" applyNumberFormat="1" applyFont="1" applyFill="1" applyBorder="1" applyAlignment="1">
      <alignment horizontal="right" vertical="center"/>
    </xf>
    <xf numFmtId="0" fontId="4" fillId="24" borderId="40" xfId="45" applyFont="1" applyFill="1" applyBorder="1" applyAlignment="1">
      <alignment horizontal="center" vertical="center"/>
    </xf>
    <xf numFmtId="0" fontId="4" fillId="31" borderId="23" xfId="45" quotePrefix="1" applyFont="1" applyFill="1" applyBorder="1" applyAlignment="1">
      <alignment horizontal="center" vertical="center"/>
    </xf>
    <xf numFmtId="0" fontId="4" fillId="31" borderId="23" xfId="45" applyFont="1" applyFill="1" applyBorder="1" applyAlignment="1">
      <alignment horizontal="center" vertical="center"/>
    </xf>
    <xf numFmtId="0" fontId="4" fillId="24" borderId="23" xfId="45" quotePrefix="1" applyFont="1" applyFill="1" applyBorder="1" applyAlignment="1">
      <alignment horizontal="center" vertical="center"/>
    </xf>
    <xf numFmtId="0" fontId="4" fillId="0" borderId="23" xfId="45" quotePrefix="1" applyFont="1" applyBorder="1" applyAlignment="1">
      <alignment horizontal="center" vertical="center"/>
    </xf>
    <xf numFmtId="0" fontId="4" fillId="29" borderId="23" xfId="45" applyFont="1" applyFill="1" applyBorder="1" applyAlignment="1">
      <alignment horizontal="center" vertical="center"/>
    </xf>
    <xf numFmtId="0" fontId="4" fillId="24" borderId="23" xfId="45" applyFont="1" applyFill="1" applyBorder="1" applyAlignment="1">
      <alignment horizontal="center" vertical="center"/>
    </xf>
    <xf numFmtId="0" fontId="4" fillId="24" borderId="24" xfId="45" applyFont="1" applyFill="1" applyBorder="1" applyAlignment="1">
      <alignment horizontal="center" vertical="center"/>
    </xf>
    <xf numFmtId="165" fontId="4" fillId="33" borderId="56" xfId="28" applyNumberFormat="1" applyFont="1" applyFill="1" applyBorder="1" applyAlignment="1" applyProtection="1">
      <alignment horizontal="center" vertical="center"/>
      <protection locked="0"/>
    </xf>
    <xf numFmtId="165" fontId="4" fillId="33" borderId="31" xfId="28" applyNumberFormat="1" applyFont="1" applyFill="1" applyBorder="1" applyAlignment="1" applyProtection="1">
      <alignment horizontal="center" vertical="center"/>
      <protection locked="0"/>
    </xf>
    <xf numFmtId="165" fontId="4" fillId="33" borderId="55" xfId="28" applyNumberFormat="1" applyFont="1" applyFill="1" applyBorder="1" applyAlignment="1" applyProtection="1">
      <alignment horizontal="center" vertical="center"/>
      <protection locked="0"/>
    </xf>
    <xf numFmtId="165" fontId="4" fillId="33" borderId="42" xfId="28" applyNumberFormat="1" applyFont="1" applyFill="1" applyBorder="1" applyAlignment="1" applyProtection="1">
      <alignment horizontal="center" vertical="center"/>
      <protection locked="0"/>
    </xf>
    <xf numFmtId="165" fontId="4" fillId="33" borderId="30" xfId="28" applyNumberFormat="1" applyFont="1" applyFill="1" applyBorder="1" applyAlignment="1" applyProtection="1">
      <alignment horizontal="center" vertical="center"/>
      <protection locked="0"/>
    </xf>
    <xf numFmtId="165" fontId="4" fillId="33" borderId="44" xfId="28" applyNumberFormat="1" applyFont="1" applyFill="1" applyBorder="1" applyAlignment="1" applyProtection="1">
      <alignment horizontal="center" vertical="center"/>
      <protection locked="0"/>
    </xf>
    <xf numFmtId="0" fontId="84" fillId="33" borderId="0" xfId="45" applyFont="1" applyFill="1" applyAlignment="1">
      <alignment horizontal="center" vertical="center"/>
    </xf>
    <xf numFmtId="0" fontId="14" fillId="24" borderId="0" xfId="0" applyFont="1" applyFill="1" applyAlignment="1">
      <alignment horizontal="center" vertical="center"/>
    </xf>
    <xf numFmtId="0" fontId="14" fillId="24" borderId="12" xfId="0" applyFont="1" applyFill="1" applyBorder="1" applyAlignment="1">
      <alignment horizontal="center" vertical="center" wrapText="1"/>
    </xf>
    <xf numFmtId="168" fontId="14" fillId="24" borderId="11" xfId="0" applyNumberFormat="1" applyFont="1" applyFill="1" applyBorder="1" applyAlignment="1">
      <alignment horizontal="center" vertical="center" wrapText="1"/>
    </xf>
    <xf numFmtId="0" fontId="14" fillId="26" borderId="0" xfId="0" applyFont="1" applyFill="1" applyAlignment="1">
      <alignment horizontal="center" vertical="center"/>
    </xf>
    <xf numFmtId="0" fontId="14" fillId="0" borderId="0" xfId="0" applyFont="1" applyAlignment="1">
      <alignment horizontal="center" vertical="center"/>
    </xf>
    <xf numFmtId="0" fontId="98" fillId="24" borderId="0" xfId="0" applyFont="1" applyFill="1"/>
    <xf numFmtId="0" fontId="87" fillId="0" borderId="0" xfId="0" applyFont="1" applyAlignment="1">
      <alignment horizontal="left"/>
    </xf>
    <xf numFmtId="165" fontId="19" fillId="33" borderId="22"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horizontal="right" vertical="center"/>
      <protection locked="0"/>
    </xf>
    <xf numFmtId="165" fontId="19" fillId="33" borderId="43" xfId="28" applyNumberFormat="1" applyFont="1" applyFill="1" applyBorder="1" applyAlignment="1" applyProtection="1">
      <alignment horizontal="right" vertical="center"/>
      <protection locked="0"/>
    </xf>
    <xf numFmtId="165" fontId="19" fillId="33" borderId="24" xfId="28" applyNumberFormat="1" applyFont="1" applyFill="1" applyBorder="1" applyAlignment="1" applyProtection="1">
      <alignment horizontal="right" vertical="center"/>
      <protection locked="0"/>
    </xf>
    <xf numFmtId="165" fontId="19" fillId="33" borderId="23" xfId="28" applyNumberFormat="1" applyFont="1" applyFill="1" applyBorder="1" applyAlignment="1" applyProtection="1">
      <alignment vertical="center"/>
      <protection locked="0"/>
    </xf>
    <xf numFmtId="165" fontId="19" fillId="33" borderId="24" xfId="28" applyNumberFormat="1" applyFont="1" applyFill="1" applyBorder="1" applyAlignment="1" applyProtection="1">
      <alignment vertical="center"/>
      <protection locked="0"/>
    </xf>
    <xf numFmtId="165" fontId="19" fillId="33" borderId="22" xfId="28" applyNumberFormat="1" applyFont="1" applyFill="1" applyBorder="1" applyAlignment="1" applyProtection="1">
      <alignment vertical="center"/>
      <protection locked="0"/>
    </xf>
    <xf numFmtId="165" fontId="19" fillId="33" borderId="26" xfId="28" applyNumberFormat="1" applyFont="1" applyFill="1" applyBorder="1" applyAlignment="1" applyProtection="1">
      <alignment vertical="center"/>
      <protection locked="0"/>
    </xf>
    <xf numFmtId="165" fontId="19" fillId="33" borderId="43" xfId="28" applyNumberFormat="1" applyFont="1" applyFill="1" applyBorder="1" applyAlignment="1" applyProtection="1">
      <alignment vertical="center"/>
      <protection locked="0"/>
    </xf>
    <xf numFmtId="0" fontId="6" fillId="24" borderId="0" xfId="0" applyFont="1" applyFill="1" applyAlignment="1">
      <alignment horizontal="right" vertical="center"/>
    </xf>
    <xf numFmtId="0" fontId="3" fillId="24" borderId="32" xfId="0" applyFont="1" applyFill="1" applyBorder="1" applyAlignment="1">
      <alignment vertical="center"/>
    </xf>
    <xf numFmtId="14" fontId="14" fillId="34" borderId="0" xfId="0" applyNumberFormat="1" applyFont="1" applyFill="1" applyAlignment="1">
      <alignment horizontal="right" vertical="center" wrapText="1"/>
    </xf>
    <xf numFmtId="0" fontId="1" fillId="29" borderId="0" xfId="45" applyFill="1" applyAlignment="1">
      <alignment horizontal="right"/>
    </xf>
    <xf numFmtId="0" fontId="14" fillId="29" borderId="0" xfId="45" applyFont="1" applyFill="1" applyAlignment="1">
      <alignment horizontal="center" wrapText="1"/>
    </xf>
    <xf numFmtId="0" fontId="4" fillId="31" borderId="43" xfId="45" applyFont="1" applyFill="1" applyBorder="1" applyAlignment="1">
      <alignment horizontal="center" vertical="center"/>
    </xf>
    <xf numFmtId="0" fontId="4" fillId="31" borderId="44" xfId="45" applyFont="1" applyFill="1" applyBorder="1" applyAlignment="1">
      <alignment horizontal="right" vertical="center"/>
    </xf>
    <xf numFmtId="3" fontId="4" fillId="31" borderId="44" xfId="28" quotePrefix="1" applyNumberFormat="1" applyFont="1" applyFill="1" applyBorder="1" applyAlignment="1">
      <alignment horizontal="right" vertical="center"/>
    </xf>
    <xf numFmtId="0" fontId="4" fillId="31" borderId="44" xfId="45" applyFont="1" applyFill="1" applyBorder="1" applyAlignment="1">
      <alignment horizontal="center" vertical="center"/>
    </xf>
    <xf numFmtId="165" fontId="4" fillId="31" borderId="44" xfId="28" applyNumberFormat="1" applyFont="1" applyFill="1" applyBorder="1" applyAlignment="1">
      <alignment vertical="center"/>
    </xf>
    <xf numFmtId="2" fontId="4" fillId="31" borderId="44" xfId="45" applyNumberFormat="1" applyFont="1" applyFill="1" applyBorder="1" applyAlignment="1">
      <alignment horizontal="center" vertical="center"/>
    </xf>
    <xf numFmtId="8" fontId="4" fillId="31" borderId="45" xfId="45" applyNumberFormat="1" applyFont="1" applyFill="1" applyBorder="1" applyAlignment="1">
      <alignment horizontal="center" vertical="center"/>
    </xf>
    <xf numFmtId="0" fontId="4" fillId="24" borderId="26" xfId="45" quotePrefix="1" applyFont="1" applyFill="1" applyBorder="1" applyAlignment="1">
      <alignment horizontal="center" vertical="center"/>
    </xf>
    <xf numFmtId="0" fontId="4" fillId="24" borderId="42" xfId="45" applyFont="1" applyFill="1" applyBorder="1" applyAlignment="1">
      <alignment horizontal="right" vertical="center"/>
    </xf>
    <xf numFmtId="0" fontId="4" fillId="29" borderId="42" xfId="45" quotePrefix="1" applyFont="1" applyFill="1" applyBorder="1" applyAlignment="1">
      <alignment horizontal="right" vertical="center"/>
    </xf>
    <xf numFmtId="0" fontId="4" fillId="29" borderId="42" xfId="45" applyFont="1" applyFill="1" applyBorder="1" applyAlignment="1">
      <alignment horizontal="center" vertical="center"/>
    </xf>
    <xf numFmtId="0" fontId="4" fillId="24" borderId="42" xfId="45" applyFont="1" applyFill="1" applyBorder="1" applyAlignment="1">
      <alignment horizontal="center" vertical="center"/>
    </xf>
    <xf numFmtId="49" fontId="4" fillId="29" borderId="42" xfId="45" applyNumberFormat="1" applyFont="1" applyFill="1" applyBorder="1" applyAlignment="1">
      <alignment horizontal="center" vertical="center"/>
    </xf>
    <xf numFmtId="165" fontId="4" fillId="24" borderId="42" xfId="28" applyNumberFormat="1" applyFont="1" applyFill="1" applyBorder="1" applyAlignment="1">
      <alignment vertical="center"/>
    </xf>
    <xf numFmtId="2" fontId="4" fillId="29" borderId="42" xfId="45" applyNumberFormat="1" applyFont="1" applyFill="1" applyBorder="1" applyAlignment="1">
      <alignment horizontal="center" vertical="center"/>
    </xf>
    <xf numFmtId="8" fontId="4" fillId="24" borderId="28" xfId="45" applyNumberFormat="1" applyFont="1" applyFill="1" applyBorder="1" applyAlignment="1">
      <alignment horizontal="center" vertical="center"/>
    </xf>
    <xf numFmtId="8" fontId="4" fillId="31" borderId="28" xfId="45" applyNumberFormat="1" applyFont="1" applyFill="1" applyBorder="1" applyAlignment="1">
      <alignment horizontal="center" vertical="center"/>
    </xf>
    <xf numFmtId="166" fontId="6" fillId="34" borderId="10" xfId="45" applyNumberFormat="1" applyFont="1" applyFill="1" applyBorder="1" applyAlignment="1">
      <alignment horizontal="center" vertical="center"/>
    </xf>
    <xf numFmtId="0" fontId="4" fillId="31" borderId="26" xfId="45" applyFont="1" applyFill="1" applyBorder="1" applyAlignment="1">
      <alignment horizontal="center" vertical="center"/>
    </xf>
    <xf numFmtId="0" fontId="4" fillId="31" borderId="42" xfId="45" applyFont="1" applyFill="1" applyBorder="1" applyAlignment="1">
      <alignment horizontal="right" vertical="center"/>
    </xf>
    <xf numFmtId="3" fontId="4" fillId="31" borderId="42" xfId="28" quotePrefix="1" applyNumberFormat="1" applyFont="1" applyFill="1" applyBorder="1" applyAlignment="1">
      <alignment horizontal="right" vertical="center"/>
    </xf>
    <xf numFmtId="0" fontId="4" fillId="31" borderId="42" xfId="45" applyFont="1" applyFill="1" applyBorder="1" applyAlignment="1">
      <alignment horizontal="center" vertical="center"/>
    </xf>
    <xf numFmtId="165" fontId="4" fillId="31" borderId="42" xfId="28" applyNumberFormat="1" applyFont="1" applyFill="1" applyBorder="1" applyAlignment="1">
      <alignment vertical="center"/>
    </xf>
    <xf numFmtId="2" fontId="4" fillId="31" borderId="42" xfId="45" applyNumberFormat="1" applyFont="1" applyFill="1" applyBorder="1" applyAlignment="1">
      <alignment horizontal="center" vertical="center"/>
    </xf>
    <xf numFmtId="0" fontId="1" fillId="29" borderId="29" xfId="45" applyFill="1" applyBorder="1"/>
    <xf numFmtId="0" fontId="6" fillId="29" borderId="35" xfId="0" applyFont="1" applyFill="1" applyBorder="1" applyAlignment="1">
      <alignment horizontal="center" wrapText="1"/>
    </xf>
    <xf numFmtId="0" fontId="43" fillId="29" borderId="36" xfId="0" applyFont="1" applyFill="1" applyBorder="1" applyAlignment="1">
      <alignment horizontal="center" wrapText="1"/>
    </xf>
    <xf numFmtId="0" fontId="6" fillId="29" borderId="37" xfId="0" applyFont="1" applyFill="1" applyBorder="1" applyAlignment="1">
      <alignment horizontal="center" wrapText="1"/>
    </xf>
    <xf numFmtId="168" fontId="19" fillId="24" borderId="39" xfId="28" applyNumberFormat="1" applyFont="1" applyFill="1" applyBorder="1" applyAlignment="1">
      <alignment horizontal="center" vertical="center"/>
    </xf>
    <xf numFmtId="168" fontId="19" fillId="24" borderId="30" xfId="28" applyNumberFormat="1" applyFont="1" applyFill="1" applyBorder="1" applyAlignment="1">
      <alignment horizontal="center" vertical="center"/>
    </xf>
    <xf numFmtId="168" fontId="19" fillId="24" borderId="44" xfId="28" applyNumberFormat="1" applyFont="1" applyFill="1" applyBorder="1" applyAlignment="1">
      <alignment horizontal="center" vertical="center"/>
    </xf>
    <xf numFmtId="168" fontId="19" fillId="24" borderId="40" xfId="28" applyNumberFormat="1" applyFont="1" applyFill="1" applyBorder="1" applyAlignment="1">
      <alignment horizontal="center" vertical="center"/>
    </xf>
    <xf numFmtId="168" fontId="19" fillId="24" borderId="0" xfId="28" applyNumberFormat="1" applyFont="1" applyFill="1" applyBorder="1" applyAlignment="1">
      <alignment horizontal="center" vertical="center"/>
    </xf>
    <xf numFmtId="0" fontId="0" fillId="0" borderId="0" xfId="0" applyAlignment="1">
      <alignment horizontal="center" vertical="center"/>
    </xf>
    <xf numFmtId="168" fontId="19" fillId="24" borderId="30" xfId="28" applyNumberFormat="1" applyFont="1" applyFill="1" applyBorder="1" applyAlignment="1" applyProtection="1">
      <alignment horizontal="center" vertical="center"/>
    </xf>
    <xf numFmtId="168" fontId="19" fillId="24" borderId="40" xfId="28" applyNumberFormat="1" applyFont="1" applyFill="1" applyBorder="1" applyAlignment="1" applyProtection="1">
      <alignment horizontal="center" vertical="center"/>
    </xf>
    <xf numFmtId="168" fontId="19" fillId="24" borderId="39" xfId="28" applyNumberFormat="1" applyFont="1" applyFill="1" applyBorder="1" applyAlignment="1" applyProtection="1">
      <alignment horizontal="center" vertical="center"/>
    </xf>
    <xf numFmtId="168" fontId="19" fillId="24" borderId="42" xfId="28" applyNumberFormat="1" applyFont="1" applyFill="1" applyBorder="1" applyAlignment="1" applyProtection="1">
      <alignment horizontal="center" vertical="center"/>
    </xf>
    <xf numFmtId="168" fontId="19" fillId="24" borderId="44" xfId="28" applyNumberFormat="1" applyFont="1" applyFill="1" applyBorder="1" applyAlignment="1" applyProtection="1">
      <alignment horizontal="center" vertical="center"/>
    </xf>
    <xf numFmtId="168" fontId="19" fillId="24" borderId="47" xfId="28" applyNumberFormat="1" applyFont="1" applyFill="1" applyBorder="1" applyAlignment="1" applyProtection="1">
      <alignment horizontal="center" vertical="center"/>
    </xf>
    <xf numFmtId="168" fontId="19" fillId="24" borderId="0" xfId="28" applyNumberFormat="1" applyFont="1" applyFill="1" applyBorder="1" applyAlignment="1" applyProtection="1">
      <alignment horizontal="center"/>
    </xf>
    <xf numFmtId="0" fontId="19" fillId="24" borderId="0" xfId="0" applyFont="1" applyFill="1" applyAlignment="1">
      <alignment horizontal="center"/>
    </xf>
    <xf numFmtId="4" fontId="5" fillId="24" borderId="0" xfId="0" applyNumberFormat="1" applyFont="1" applyFill="1" applyAlignment="1">
      <alignment horizontal="center"/>
    </xf>
    <xf numFmtId="4" fontId="6" fillId="29" borderId="36" xfId="0" applyNumberFormat="1" applyFont="1" applyFill="1" applyBorder="1" applyAlignment="1">
      <alignment horizontal="center" wrapText="1"/>
    </xf>
    <xf numFmtId="4" fontId="6" fillId="24" borderId="0" xfId="0" applyNumberFormat="1" applyFont="1" applyFill="1" applyAlignment="1">
      <alignment horizontal="center" vertical="center" wrapText="1"/>
    </xf>
    <xf numFmtId="4" fontId="19" fillId="24" borderId="59" xfId="28" applyNumberFormat="1" applyFont="1" applyFill="1" applyBorder="1" applyAlignment="1">
      <alignment horizontal="center" vertical="center"/>
    </xf>
    <xf numFmtId="4" fontId="19" fillId="24" borderId="18" xfId="28" applyNumberFormat="1" applyFont="1" applyFill="1" applyBorder="1" applyAlignment="1">
      <alignment horizontal="center" vertical="center"/>
    </xf>
    <xf numFmtId="4" fontId="19" fillId="24" borderId="60" xfId="28" applyNumberFormat="1" applyFont="1" applyFill="1" applyBorder="1" applyAlignment="1">
      <alignment horizontal="center" vertical="center"/>
    </xf>
    <xf numFmtId="4" fontId="19" fillId="24" borderId="19" xfId="28" applyNumberFormat="1" applyFont="1" applyFill="1" applyBorder="1" applyAlignment="1">
      <alignment horizontal="center" vertical="center"/>
    </xf>
    <xf numFmtId="4" fontId="19" fillId="24" borderId="0" xfId="28" applyNumberFormat="1" applyFont="1" applyFill="1" applyBorder="1" applyAlignment="1">
      <alignment horizontal="center" vertical="center"/>
    </xf>
    <xf numFmtId="4" fontId="0" fillId="0" borderId="0" xfId="0" applyNumberFormat="1" applyAlignment="1">
      <alignment horizontal="center" vertical="center"/>
    </xf>
    <xf numFmtId="4" fontId="19" fillId="24" borderId="18" xfId="28" applyNumberFormat="1" applyFont="1" applyFill="1" applyBorder="1" applyAlignment="1" applyProtection="1">
      <alignment horizontal="center" vertical="center"/>
    </xf>
    <xf numFmtId="4" fontId="19" fillId="24" borderId="19"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vertical="center"/>
    </xf>
    <xf numFmtId="4" fontId="19" fillId="24" borderId="59" xfId="28" applyNumberFormat="1" applyFont="1" applyFill="1" applyBorder="1" applyAlignment="1" applyProtection="1">
      <alignment horizontal="center" vertical="center"/>
    </xf>
    <xf numFmtId="4" fontId="19" fillId="24" borderId="27" xfId="28" applyNumberFormat="1" applyFont="1" applyFill="1" applyBorder="1" applyAlignment="1" applyProtection="1">
      <alignment horizontal="center" vertical="center"/>
    </xf>
    <xf numFmtId="4" fontId="19" fillId="24" borderId="60" xfId="28" applyNumberFormat="1" applyFont="1" applyFill="1" applyBorder="1" applyAlignment="1" applyProtection="1">
      <alignment horizontal="center" vertical="center"/>
    </xf>
    <xf numFmtId="4" fontId="19" fillId="24" borderId="61" xfId="28" applyNumberFormat="1" applyFont="1" applyFill="1" applyBorder="1" applyAlignment="1" applyProtection="1">
      <alignment horizontal="center" vertical="center"/>
    </xf>
    <xf numFmtId="4" fontId="19" fillId="24" borderId="0" xfId="28" applyNumberFormat="1" applyFont="1" applyFill="1" applyBorder="1" applyAlignment="1" applyProtection="1">
      <alignment horizontal="center"/>
    </xf>
    <xf numFmtId="4" fontId="19" fillId="24" borderId="0" xfId="0" applyNumberFormat="1" applyFont="1" applyFill="1" applyAlignment="1">
      <alignment horizontal="center"/>
    </xf>
    <xf numFmtId="4" fontId="5" fillId="0" borderId="0" xfId="0" applyNumberFormat="1" applyFont="1" applyAlignment="1">
      <alignment horizontal="center"/>
    </xf>
    <xf numFmtId="0" fontId="101" fillId="24" borderId="0" xfId="0" applyFont="1" applyFill="1" applyAlignment="1">
      <alignment horizontal="center" vertical="top"/>
    </xf>
    <xf numFmtId="0" fontId="13" fillId="33" borderId="0" xfId="0" applyFont="1" applyFill="1" applyAlignment="1" applyProtection="1">
      <alignment vertical="center"/>
      <protection locked="0"/>
    </xf>
    <xf numFmtId="0" fontId="4" fillId="33" borderId="41" xfId="0" applyFont="1" applyFill="1" applyBorder="1" applyProtection="1">
      <protection locked="0"/>
    </xf>
    <xf numFmtId="165" fontId="3" fillId="24" borderId="21" xfId="45" applyNumberFormat="1" applyFont="1" applyFill="1" applyBorder="1"/>
    <xf numFmtId="2" fontId="3" fillId="29" borderId="0" xfId="0" applyNumberFormat="1" applyFont="1" applyFill="1" applyAlignment="1">
      <alignment horizontal="center" vertical="center"/>
    </xf>
    <xf numFmtId="2" fontId="3" fillId="24" borderId="0" xfId="0" applyNumberFormat="1" applyFont="1" applyFill="1" applyAlignment="1">
      <alignment horizontal="center" vertical="center"/>
    </xf>
    <xf numFmtId="2" fontId="3" fillId="27" borderId="0" xfId="0" applyNumberFormat="1" applyFont="1" applyFill="1" applyAlignment="1">
      <alignment horizontal="center" vertical="center"/>
    </xf>
    <xf numFmtId="0" fontId="37" fillId="29" borderId="0" xfId="36" applyFont="1" applyFill="1" applyBorder="1" applyAlignment="1" applyProtection="1"/>
    <xf numFmtId="0" fontId="19" fillId="24" borderId="63" xfId="0" applyFont="1" applyFill="1" applyBorder="1"/>
    <xf numFmtId="0" fontId="5" fillId="24" borderId="64" xfId="0" applyFont="1" applyFill="1" applyBorder="1"/>
    <xf numFmtId="0" fontId="3" fillId="24" borderId="14" xfId="0" applyFont="1" applyFill="1" applyBorder="1" applyAlignment="1">
      <alignment horizontal="left"/>
    </xf>
    <xf numFmtId="0" fontId="12" fillId="24" borderId="32" xfId="0" applyFont="1" applyFill="1" applyBorder="1" applyAlignment="1">
      <alignment horizontal="left" vertical="center"/>
    </xf>
    <xf numFmtId="165" fontId="19" fillId="0" borderId="0" xfId="28" applyNumberFormat="1" applyFont="1" applyFill="1" applyBorder="1" applyAlignment="1" applyProtection="1">
      <alignment vertical="center"/>
      <protection locked="0"/>
    </xf>
    <xf numFmtId="168" fontId="8" fillId="24" borderId="10" xfId="29" applyNumberFormat="1" applyFont="1" applyFill="1" applyBorder="1"/>
    <xf numFmtId="0" fontId="34" fillId="24" borderId="0" xfId="0" applyFont="1" applyFill="1"/>
    <xf numFmtId="0" fontId="0" fillId="0" borderId="30" xfId="0" applyBorder="1"/>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2" fillId="24" borderId="0" xfId="36" applyFill="1" applyAlignment="1" applyProtection="1"/>
    <xf numFmtId="168" fontId="102" fillId="0" borderId="0" xfId="0" applyNumberFormat="1" applyFont="1" applyAlignment="1">
      <alignment horizontal="center"/>
    </xf>
    <xf numFmtId="4" fontId="19" fillId="24" borderId="39" xfId="28" applyNumberFormat="1" applyFont="1" applyFill="1" applyBorder="1" applyAlignment="1" applyProtection="1">
      <alignment horizontal="center" vertical="center"/>
    </xf>
    <xf numFmtId="4" fontId="19" fillId="24" borderId="40" xfId="28" applyNumberFormat="1" applyFont="1" applyFill="1" applyBorder="1" applyAlignment="1" applyProtection="1">
      <alignment horizontal="center" vertical="center"/>
    </xf>
    <xf numFmtId="0" fontId="19" fillId="29" borderId="0" xfId="45" applyFont="1" applyFill="1" applyAlignment="1">
      <alignment horizontal="left"/>
    </xf>
    <xf numFmtId="0" fontId="90" fillId="29" borderId="0" xfId="45" applyFont="1" applyFill="1" applyAlignment="1">
      <alignment horizontal="left" vertical="center" wrapText="1"/>
    </xf>
    <xf numFmtId="0" fontId="43" fillId="24" borderId="13" xfId="45" applyFont="1" applyFill="1" applyBorder="1" applyAlignment="1">
      <alignment horizontal="center" vertical="center" wrapText="1"/>
    </xf>
    <xf numFmtId="0" fontId="4" fillId="24" borderId="26" xfId="45" applyFont="1" applyFill="1" applyBorder="1" applyAlignment="1">
      <alignment horizontal="center" vertical="center"/>
    </xf>
    <xf numFmtId="3" fontId="4" fillId="29" borderId="42" xfId="28" quotePrefix="1" applyNumberFormat="1" applyFont="1" applyFill="1" applyBorder="1" applyAlignment="1">
      <alignment horizontal="right" vertical="center"/>
    </xf>
    <xf numFmtId="165" fontId="4" fillId="29" borderId="42" xfId="28" applyNumberFormat="1" applyFont="1" applyFill="1" applyBorder="1" applyAlignment="1">
      <alignment vertical="center"/>
    </xf>
    <xf numFmtId="0" fontId="4" fillId="29" borderId="65" xfId="45" applyFont="1" applyFill="1" applyBorder="1" applyAlignment="1">
      <alignment horizontal="center" vertical="center"/>
    </xf>
    <xf numFmtId="0" fontId="4" fillId="29" borderId="66" xfId="45" applyFont="1" applyFill="1" applyBorder="1" applyAlignment="1">
      <alignment horizontal="right" vertical="center"/>
    </xf>
    <xf numFmtId="3" fontId="4" fillId="29" borderId="66" xfId="28" quotePrefix="1" applyNumberFormat="1" applyFont="1" applyFill="1" applyBorder="1" applyAlignment="1">
      <alignment horizontal="right" vertical="center"/>
    </xf>
    <xf numFmtId="0" fontId="4" fillId="29" borderId="66" xfId="45" applyFont="1" applyFill="1" applyBorder="1" applyAlignment="1">
      <alignment horizontal="center" vertical="center"/>
    </xf>
    <xf numFmtId="165" fontId="4" fillId="29" borderId="66" xfId="28" applyNumberFormat="1" applyFont="1" applyFill="1" applyBorder="1" applyAlignment="1">
      <alignment vertical="center"/>
    </xf>
    <xf numFmtId="2" fontId="4" fillId="29" borderId="66" xfId="45" applyNumberFormat="1" applyFont="1" applyFill="1" applyBorder="1" applyAlignment="1">
      <alignment horizontal="center" vertical="center"/>
    </xf>
    <xf numFmtId="8" fontId="4" fillId="24" borderId="69" xfId="45" applyNumberFormat="1" applyFont="1" applyFill="1" applyBorder="1" applyAlignment="1">
      <alignment horizontal="center" vertical="center"/>
    </xf>
    <xf numFmtId="0" fontId="76" fillId="30" borderId="0" xfId="45" applyFont="1" applyFill="1" applyAlignment="1">
      <alignment vertical="center"/>
    </xf>
    <xf numFmtId="0" fontId="88" fillId="30" borderId="0" xfId="45" applyFont="1" applyFill="1" applyAlignment="1">
      <alignment vertical="center"/>
    </xf>
    <xf numFmtId="0" fontId="103" fillId="30" borderId="0" xfId="45" applyFont="1" applyFill="1" applyAlignment="1">
      <alignment vertical="center"/>
    </xf>
    <xf numFmtId="44" fontId="104" fillId="30" borderId="0" xfId="29" applyFont="1" applyFill="1" applyProtection="1">
      <protection hidden="1"/>
    </xf>
    <xf numFmtId="0" fontId="4" fillId="35" borderId="0" xfId="0" applyFont="1" applyFill="1"/>
    <xf numFmtId="2" fontId="4" fillId="35" borderId="0" xfId="0" applyNumberFormat="1" applyFont="1" applyFill="1"/>
    <xf numFmtId="0" fontId="5" fillId="35" borderId="0" xfId="0" applyFont="1" applyFill="1"/>
    <xf numFmtId="0" fontId="19" fillId="35" borderId="0" xfId="0" applyFont="1" applyFill="1"/>
    <xf numFmtId="0" fontId="8" fillId="35" borderId="0" xfId="0" applyFont="1" applyFill="1"/>
    <xf numFmtId="2" fontId="19" fillId="35" borderId="0" xfId="0" applyNumberFormat="1" applyFont="1" applyFill="1"/>
    <xf numFmtId="0" fontId="8" fillId="35" borderId="0" xfId="0" applyFont="1" applyFill="1" applyAlignment="1">
      <alignment vertical="center"/>
    </xf>
    <xf numFmtId="0" fontId="5" fillId="35" borderId="0" xfId="0" applyFont="1" applyFill="1" applyAlignment="1">
      <alignment horizontal="center"/>
    </xf>
    <xf numFmtId="0" fontId="19" fillId="35" borderId="0" xfId="0" applyFont="1" applyFill="1" applyAlignment="1">
      <alignment vertical="center"/>
    </xf>
    <xf numFmtId="0" fontId="19" fillId="35" borderId="0" xfId="0" applyFont="1" applyFill="1" applyAlignment="1">
      <alignment horizontal="left" vertical="center" indent="1"/>
    </xf>
    <xf numFmtId="0" fontId="19" fillId="35" borderId="0" xfId="0" applyFont="1" applyFill="1" applyAlignment="1">
      <alignment horizontal="left" vertical="center"/>
    </xf>
    <xf numFmtId="0" fontId="37" fillId="35" borderId="0" xfId="36" applyFont="1" applyFill="1" applyBorder="1" applyAlignment="1" applyProtection="1">
      <alignment vertical="center"/>
    </xf>
    <xf numFmtId="0" fontId="40" fillId="35" borderId="0" xfId="36" applyFont="1" applyFill="1" applyBorder="1" applyAlignment="1" applyProtection="1">
      <alignment vertical="center"/>
    </xf>
    <xf numFmtId="0" fontId="38" fillId="35" borderId="0" xfId="36" applyFont="1" applyFill="1" applyBorder="1" applyAlignment="1" applyProtection="1">
      <alignment horizontal="left"/>
    </xf>
    <xf numFmtId="0" fontId="39" fillId="35" borderId="0" xfId="36" applyFont="1" applyFill="1" applyBorder="1" applyAlignment="1" applyProtection="1">
      <alignment horizontal="left"/>
    </xf>
    <xf numFmtId="0" fontId="37" fillId="35" borderId="0" xfId="36" applyFont="1" applyFill="1" applyBorder="1" applyAlignment="1" applyProtection="1"/>
    <xf numFmtId="0" fontId="19" fillId="35" borderId="0" xfId="0" applyFont="1" applyFill="1" applyAlignment="1">
      <alignment horizontal="left" wrapText="1"/>
    </xf>
    <xf numFmtId="14" fontId="71" fillId="0" borderId="0" xfId="45" quotePrefix="1" applyNumberFormat="1" applyFont="1" applyAlignment="1">
      <alignment horizontal="left"/>
    </xf>
    <xf numFmtId="0" fontId="37" fillId="29" borderId="0" xfId="36" applyFont="1" applyFill="1" applyBorder="1" applyAlignment="1" applyProtection="1">
      <alignment horizontal="left"/>
    </xf>
    <xf numFmtId="0" fontId="37" fillId="29" borderId="34" xfId="36" applyFont="1" applyFill="1" applyBorder="1" applyAlignment="1" applyProtection="1">
      <alignment horizontal="left"/>
    </xf>
    <xf numFmtId="0" fontId="19" fillId="29" borderId="34" xfId="45" applyFont="1" applyFill="1" applyBorder="1" applyAlignment="1">
      <alignment horizontal="left"/>
    </xf>
    <xf numFmtId="0" fontId="1" fillId="0" borderId="0" xfId="0" applyFont="1" applyAlignment="1">
      <alignment vertical="center"/>
    </xf>
    <xf numFmtId="44" fontId="1" fillId="0" borderId="0" xfId="29" applyFont="1" applyFill="1" applyAlignment="1">
      <alignment vertical="center"/>
    </xf>
    <xf numFmtId="0" fontId="7" fillId="24" borderId="13" xfId="45" applyFont="1" applyFill="1" applyBorder="1" applyAlignment="1">
      <alignment horizontal="center" vertical="center" wrapText="1"/>
    </xf>
    <xf numFmtId="0" fontId="105" fillId="24" borderId="11" xfId="45" applyFont="1" applyFill="1" applyBorder="1" applyAlignment="1">
      <alignment horizontal="center" vertical="center" wrapText="1"/>
    </xf>
    <xf numFmtId="2" fontId="7" fillId="0" borderId="11" xfId="45" applyNumberFormat="1" applyFont="1" applyBorder="1" applyAlignment="1">
      <alignment horizontal="center" vertical="center" wrapText="1"/>
    </xf>
    <xf numFmtId="0" fontId="6" fillId="24" borderId="13" xfId="45" applyFont="1" applyFill="1" applyBorder="1" applyAlignment="1">
      <alignment horizontal="center" vertical="center" wrapText="1"/>
    </xf>
    <xf numFmtId="0" fontId="6" fillId="24" borderId="12" xfId="45" applyFont="1" applyFill="1" applyBorder="1" applyAlignment="1">
      <alignment horizontal="center" vertical="center" wrapText="1"/>
    </xf>
    <xf numFmtId="0" fontId="1" fillId="29" borderId="0" xfId="0" applyFont="1" applyFill="1"/>
    <xf numFmtId="0" fontId="106" fillId="0" borderId="0" xfId="36" applyFont="1" applyAlignment="1" applyProtection="1"/>
    <xf numFmtId="0" fontId="37" fillId="29" borderId="0" xfId="36" applyFont="1" applyFill="1" applyBorder="1" applyAlignment="1" applyProtection="1">
      <alignment wrapText="1"/>
    </xf>
    <xf numFmtId="0" fontId="0" fillId="0" borderId="29" xfId="0" applyBorder="1"/>
    <xf numFmtId="0" fontId="1" fillId="29" borderId="33" xfId="45" applyFill="1" applyBorder="1"/>
    <xf numFmtId="0" fontId="7" fillId="24" borderId="14" xfId="0" applyFont="1" applyFill="1" applyBorder="1" applyAlignment="1">
      <alignment horizontal="right" vertical="center"/>
    </xf>
    <xf numFmtId="0" fontId="7" fillId="24" borderId="0" xfId="0" applyFont="1" applyFill="1" applyAlignment="1">
      <alignment horizontal="right"/>
    </xf>
    <xf numFmtId="0" fontId="3" fillId="33" borderId="38" xfId="0" applyFont="1" applyFill="1" applyBorder="1" applyAlignment="1">
      <alignment horizontal="right"/>
    </xf>
    <xf numFmtId="0" fontId="4" fillId="33" borderId="34" xfId="0" applyFont="1" applyFill="1" applyBorder="1"/>
    <xf numFmtId="0" fontId="70" fillId="0" borderId="0" xfId="0" applyFont="1" applyAlignment="1">
      <alignment vertical="center"/>
    </xf>
    <xf numFmtId="0" fontId="79" fillId="24" borderId="0" xfId="36" applyFont="1" applyFill="1" applyBorder="1" applyAlignment="1" applyProtection="1"/>
    <xf numFmtId="0" fontId="79" fillId="24" borderId="0" xfId="0" applyFont="1" applyFill="1"/>
    <xf numFmtId="0" fontId="70" fillId="24" borderId="0" xfId="0" applyFont="1" applyFill="1"/>
    <xf numFmtId="0" fontId="107" fillId="24" borderId="0" xfId="36" applyFont="1" applyFill="1" applyBorder="1" applyAlignment="1" applyProtection="1"/>
    <xf numFmtId="14" fontId="1" fillId="25" borderId="0" xfId="0" applyNumberFormat="1" applyFont="1" applyFill="1"/>
    <xf numFmtId="14" fontId="1" fillId="25" borderId="0" xfId="0" applyNumberFormat="1" applyFont="1" applyFill="1" applyAlignment="1">
      <alignment horizontal="center"/>
    </xf>
    <xf numFmtId="0" fontId="4" fillId="24" borderId="0" xfId="45" applyFont="1" applyFill="1" applyAlignment="1">
      <alignment horizontal="center"/>
    </xf>
    <xf numFmtId="0" fontId="3" fillId="24" borderId="13" xfId="45" applyFont="1" applyFill="1" applyBorder="1" applyAlignment="1">
      <alignment horizontal="left" wrapText="1"/>
    </xf>
    <xf numFmtId="0" fontId="3" fillId="24" borderId="0" xfId="45" applyFont="1" applyFill="1" applyAlignment="1">
      <alignment horizontal="center" wrapText="1"/>
    </xf>
    <xf numFmtId="0" fontId="3" fillId="24" borderId="34" xfId="45" applyFont="1" applyFill="1" applyBorder="1" applyAlignment="1">
      <alignment horizontal="center" wrapText="1"/>
    </xf>
    <xf numFmtId="44" fontId="3" fillId="24" borderId="12" xfId="29" applyFont="1" applyFill="1" applyBorder="1" applyAlignment="1">
      <alignment horizontal="center"/>
    </xf>
    <xf numFmtId="44" fontId="3" fillId="24" borderId="11" xfId="29" applyFont="1" applyFill="1" applyBorder="1" applyAlignment="1">
      <alignment horizontal="center"/>
    </xf>
    <xf numFmtId="44" fontId="3" fillId="24" borderId="12" xfId="29" applyFont="1" applyFill="1" applyBorder="1" applyAlignment="1">
      <alignment horizontal="right"/>
    </xf>
    <xf numFmtId="44" fontId="3" fillId="24" borderId="11" xfId="29" applyFont="1" applyFill="1" applyBorder="1" applyAlignment="1">
      <alignment horizontal="right"/>
    </xf>
    <xf numFmtId="0" fontId="3" fillId="29" borderId="0" xfId="45" applyFont="1" applyFill="1" applyAlignment="1">
      <alignment horizontal="left" vertical="top" wrapText="1"/>
    </xf>
    <xf numFmtId="0" fontId="4" fillId="29" borderId="0" xfId="45" applyFont="1" applyFill="1" applyAlignment="1">
      <alignment horizontal="left" vertical="top" wrapText="1"/>
    </xf>
    <xf numFmtId="0" fontId="4" fillId="24" borderId="0" xfId="45" applyFont="1" applyFill="1" applyAlignment="1">
      <alignment horizontal="left"/>
    </xf>
    <xf numFmtId="0" fontId="4" fillId="24" borderId="0" xfId="45" applyFont="1" applyFill="1" applyAlignment="1">
      <alignment horizontal="left" vertical="top"/>
    </xf>
    <xf numFmtId="0" fontId="81" fillId="29" borderId="12" xfId="45" applyFont="1" applyFill="1" applyBorder="1" applyAlignment="1">
      <alignment horizontal="center" vertical="center" wrapText="1"/>
    </xf>
    <xf numFmtId="0" fontId="81" fillId="29" borderId="11" xfId="45" applyFont="1" applyFill="1" applyBorder="1" applyAlignment="1">
      <alignment horizontal="center" vertical="center" wrapText="1"/>
    </xf>
    <xf numFmtId="0" fontId="17" fillId="29" borderId="0" xfId="45" applyFont="1" applyFill="1" applyAlignment="1">
      <alignment horizontal="left" vertical="center"/>
    </xf>
    <xf numFmtId="0" fontId="20" fillId="29" borderId="0" xfId="45" applyFont="1" applyFill="1" applyAlignment="1">
      <alignment horizontal="left" vertical="center"/>
    </xf>
    <xf numFmtId="0" fontId="6" fillId="29" borderId="12" xfId="45" applyFont="1" applyFill="1" applyBorder="1" applyAlignment="1">
      <alignment horizontal="center" vertical="center"/>
    </xf>
    <xf numFmtId="0" fontId="6" fillId="29" borderId="13" xfId="45" applyFont="1" applyFill="1" applyBorder="1" applyAlignment="1">
      <alignment horizontal="center" vertical="center"/>
    </xf>
    <xf numFmtId="0" fontId="6" fillId="29" borderId="11" xfId="45" applyFont="1" applyFill="1" applyBorder="1" applyAlignment="1">
      <alignment horizontal="center" vertical="center"/>
    </xf>
    <xf numFmtId="14" fontId="12" fillId="29" borderId="12" xfId="45" applyNumberFormat="1" applyFont="1" applyFill="1" applyBorder="1" applyAlignment="1">
      <alignment horizontal="center" vertical="center"/>
    </xf>
    <xf numFmtId="14" fontId="12" fillId="29" borderId="13" xfId="45" applyNumberFormat="1" applyFont="1" applyFill="1" applyBorder="1" applyAlignment="1">
      <alignment horizontal="center" vertical="center"/>
    </xf>
    <xf numFmtId="14" fontId="12" fillId="29" borderId="11" xfId="45" applyNumberFormat="1" applyFont="1" applyFill="1" applyBorder="1" applyAlignment="1">
      <alignment horizontal="center" vertical="center"/>
    </xf>
    <xf numFmtId="0" fontId="36" fillId="29" borderId="0" xfId="45" applyFont="1" applyFill="1" applyAlignment="1">
      <alignment horizontal="left" vertical="center"/>
    </xf>
    <xf numFmtId="0" fontId="6" fillId="33" borderId="12" xfId="45" applyFont="1" applyFill="1" applyBorder="1" applyAlignment="1">
      <alignment horizontal="center" vertical="center" wrapText="1"/>
    </xf>
    <xf numFmtId="0" fontId="6" fillId="33" borderId="13" xfId="45" applyFont="1" applyFill="1" applyBorder="1" applyAlignment="1">
      <alignment horizontal="center" vertical="center" wrapText="1"/>
    </xf>
    <xf numFmtId="0" fontId="6" fillId="33" borderId="11" xfId="45" applyFont="1" applyFill="1" applyBorder="1" applyAlignment="1">
      <alignment horizontal="center" vertical="center" wrapText="1"/>
    </xf>
    <xf numFmtId="0" fontId="93" fillId="29" borderId="0" xfId="45" applyFont="1" applyFill="1" applyAlignment="1">
      <alignment horizontal="left" vertical="center"/>
    </xf>
    <xf numFmtId="0" fontId="3" fillId="31" borderId="18" xfId="45" applyFont="1" applyFill="1" applyBorder="1" applyAlignment="1">
      <alignment horizontal="left" vertical="center"/>
    </xf>
    <xf numFmtId="0" fontId="3" fillId="31" borderId="31" xfId="45" applyFont="1" applyFill="1" applyBorder="1" applyAlignment="1">
      <alignment horizontal="left" vertical="center"/>
    </xf>
    <xf numFmtId="0" fontId="7" fillId="24" borderId="13" xfId="45" applyFont="1" applyFill="1" applyBorder="1" applyAlignment="1">
      <alignment horizontal="center" vertical="center" wrapText="1"/>
    </xf>
    <xf numFmtId="0" fontId="3" fillId="32" borderId="32" xfId="45" applyFont="1" applyFill="1" applyBorder="1" applyAlignment="1">
      <alignment horizontal="left" vertical="center"/>
    </xf>
    <xf numFmtId="0" fontId="3" fillId="32" borderId="14" xfId="45" applyFont="1" applyFill="1" applyBorder="1" applyAlignment="1">
      <alignment horizontal="left" vertical="center"/>
    </xf>
    <xf numFmtId="49" fontId="3" fillId="31" borderId="18" xfId="45" applyNumberFormat="1" applyFont="1" applyFill="1" applyBorder="1" applyAlignment="1">
      <alignment horizontal="left" vertical="center"/>
    </xf>
    <xf numFmtId="49" fontId="3" fillId="31" borderId="31" xfId="45" applyNumberFormat="1" applyFont="1" applyFill="1" applyBorder="1" applyAlignment="1">
      <alignment horizontal="left" vertical="center"/>
    </xf>
    <xf numFmtId="0" fontId="3" fillId="31" borderId="60" xfId="45" applyFont="1" applyFill="1" applyBorder="1" applyAlignment="1">
      <alignment horizontal="left" vertical="center"/>
    </xf>
    <xf numFmtId="0" fontId="3" fillId="31" borderId="55" xfId="45" applyFont="1" applyFill="1" applyBorder="1" applyAlignment="1">
      <alignment horizontal="left" vertical="center"/>
    </xf>
    <xf numFmtId="0" fontId="84" fillId="31" borderId="19" xfId="45" applyFont="1" applyFill="1" applyBorder="1" applyAlignment="1">
      <alignment horizontal="left" vertical="center"/>
    </xf>
    <xf numFmtId="0" fontId="3" fillId="31" borderId="58" xfId="45" applyFont="1" applyFill="1" applyBorder="1" applyAlignment="1">
      <alignment horizontal="left" vertical="center"/>
    </xf>
    <xf numFmtId="0" fontId="3" fillId="24" borderId="18" xfId="45" applyFont="1" applyFill="1" applyBorder="1" applyAlignment="1">
      <alignment horizontal="left" vertical="center"/>
    </xf>
    <xf numFmtId="0" fontId="3" fillId="24" borderId="31" xfId="45" applyFont="1" applyFill="1" applyBorder="1" applyAlignment="1">
      <alignment horizontal="left" vertical="center"/>
    </xf>
    <xf numFmtId="0" fontId="3" fillId="32" borderId="13" xfId="45" applyFont="1" applyFill="1" applyBorder="1" applyAlignment="1">
      <alignment horizontal="center" vertical="center"/>
    </xf>
    <xf numFmtId="0" fontId="3" fillId="32" borderId="11" xfId="45" applyFont="1" applyFill="1" applyBorder="1" applyAlignment="1">
      <alignment horizontal="center" vertical="center"/>
    </xf>
    <xf numFmtId="0" fontId="3" fillId="24" borderId="59" xfId="45" applyFont="1" applyFill="1" applyBorder="1" applyAlignment="1">
      <alignment horizontal="left" vertical="center"/>
    </xf>
    <xf numFmtId="0" fontId="3" fillId="24" borderId="57" xfId="45" applyFont="1" applyFill="1" applyBorder="1" applyAlignment="1">
      <alignment horizontal="left" vertical="center"/>
    </xf>
    <xf numFmtId="0" fontId="3" fillId="29" borderId="18" xfId="45" applyFont="1" applyFill="1" applyBorder="1" applyAlignment="1">
      <alignment horizontal="left" vertical="center"/>
    </xf>
    <xf numFmtId="0" fontId="3" fillId="29" borderId="31" xfId="45" applyFont="1" applyFill="1" applyBorder="1" applyAlignment="1">
      <alignment horizontal="left" vertical="center"/>
    </xf>
    <xf numFmtId="0" fontId="3" fillId="32" borderId="12" xfId="45" applyFont="1" applyFill="1" applyBorder="1" applyAlignment="1">
      <alignment horizontal="left" vertical="center"/>
    </xf>
    <xf numFmtId="0" fontId="3" fillId="32" borderId="13" xfId="45" applyFont="1" applyFill="1" applyBorder="1" applyAlignment="1">
      <alignment horizontal="left" vertical="center"/>
    </xf>
    <xf numFmtId="0" fontId="84" fillId="31" borderId="18" xfId="45" applyFont="1" applyFill="1" applyBorder="1" applyAlignment="1">
      <alignment horizontal="left" vertical="top"/>
    </xf>
    <xf numFmtId="0" fontId="84" fillId="31" borderId="31" xfId="45" applyFont="1" applyFill="1" applyBorder="1" applyAlignment="1">
      <alignment horizontal="left" vertical="top"/>
    </xf>
    <xf numFmtId="0" fontId="4" fillId="31" borderId="59" xfId="45" applyFont="1" applyFill="1" applyBorder="1" applyAlignment="1">
      <alignment horizontal="left" vertical="center"/>
    </xf>
    <xf numFmtId="0" fontId="4" fillId="31" borderId="57" xfId="45" applyFont="1" applyFill="1" applyBorder="1" applyAlignment="1">
      <alignment horizontal="left" vertical="center"/>
    </xf>
    <xf numFmtId="0" fontId="4" fillId="31" borderId="18" xfId="45" applyFont="1" applyFill="1" applyBorder="1" applyAlignment="1">
      <alignment horizontal="left" vertical="center"/>
    </xf>
    <xf numFmtId="0" fontId="4" fillId="31" borderId="31" xfId="45" applyFont="1" applyFill="1" applyBorder="1" applyAlignment="1">
      <alignment horizontal="left" vertical="center"/>
    </xf>
    <xf numFmtId="0" fontId="84" fillId="31" borderId="31" xfId="45" applyFont="1" applyFill="1" applyBorder="1" applyAlignment="1">
      <alignment horizontal="left" vertical="center"/>
    </xf>
    <xf numFmtId="0" fontId="84" fillId="31" borderId="18" xfId="45" applyFont="1" applyFill="1" applyBorder="1" applyAlignment="1">
      <alignment horizontal="left" vertical="center"/>
    </xf>
    <xf numFmtId="0" fontId="3" fillId="24" borderId="67" xfId="45" applyFont="1" applyFill="1" applyBorder="1" applyAlignment="1">
      <alignment horizontal="left" vertical="center"/>
    </xf>
    <xf numFmtId="0" fontId="3" fillId="24" borderId="68" xfId="45" applyFont="1" applyFill="1" applyBorder="1" applyAlignment="1">
      <alignment horizontal="left" vertical="center"/>
    </xf>
    <xf numFmtId="0" fontId="3" fillId="24" borderId="27" xfId="45" applyFont="1" applyFill="1" applyBorder="1" applyAlignment="1">
      <alignment horizontal="left" vertical="center"/>
    </xf>
    <xf numFmtId="0" fontId="3" fillId="24" borderId="56" xfId="45" applyFont="1" applyFill="1" applyBorder="1" applyAlignment="1">
      <alignment horizontal="left" vertical="center"/>
    </xf>
    <xf numFmtId="0" fontId="84" fillId="29" borderId="19" xfId="45" applyFont="1" applyFill="1" applyBorder="1" applyAlignment="1">
      <alignment horizontal="left" vertical="center"/>
    </xf>
    <xf numFmtId="0" fontId="84" fillId="29" borderId="58" xfId="45" applyFont="1" applyFill="1" applyBorder="1" applyAlignment="1">
      <alignment horizontal="left" vertical="center"/>
    </xf>
    <xf numFmtId="0" fontId="3" fillId="31" borderId="14" xfId="45" applyFont="1" applyFill="1" applyBorder="1" applyAlignment="1">
      <alignment horizontal="center" vertical="center"/>
    </xf>
    <xf numFmtId="0" fontId="3" fillId="24" borderId="0" xfId="45" applyFont="1" applyFill="1" applyAlignment="1">
      <alignment horizontal="center" vertical="center" wrapText="1"/>
    </xf>
    <xf numFmtId="0" fontId="3" fillId="24" borderId="34" xfId="45" applyFont="1" applyFill="1" applyBorder="1" applyAlignment="1">
      <alignment horizontal="center" vertical="center" wrapText="1"/>
    </xf>
    <xf numFmtId="0" fontId="1" fillId="24" borderId="0" xfId="45" applyFill="1" applyAlignment="1">
      <alignment horizontal="center" wrapText="1"/>
    </xf>
    <xf numFmtId="0" fontId="3" fillId="24" borderId="0" xfId="45" applyFont="1" applyFill="1" applyAlignment="1">
      <alignment horizontal="left"/>
    </xf>
    <xf numFmtId="0" fontId="8" fillId="24" borderId="0" xfId="45" applyFont="1" applyFill="1" applyAlignment="1">
      <alignment horizontal="center" vertical="center"/>
    </xf>
    <xf numFmtId="0" fontId="17" fillId="24" borderId="0" xfId="0" applyFont="1" applyFill="1" applyAlignment="1">
      <alignment horizontal="center"/>
    </xf>
    <xf numFmtId="0" fontId="36" fillId="24" borderId="0" xfId="0" applyFont="1" applyFill="1" applyAlignment="1">
      <alignment horizontal="center"/>
    </xf>
    <xf numFmtId="0" fontId="8" fillId="29" borderId="0" xfId="45" applyFont="1" applyFill="1" applyAlignment="1">
      <alignment horizontal="left"/>
    </xf>
    <xf numFmtId="0" fontId="8" fillId="29" borderId="34" xfId="45" applyFont="1" applyFill="1" applyBorder="1" applyAlignment="1">
      <alignment horizontal="left"/>
    </xf>
    <xf numFmtId="0" fontId="37" fillId="24" borderId="0" xfId="36" applyFont="1" applyFill="1" applyAlignment="1" applyProtection="1">
      <alignment horizontal="left" vertical="center" wrapText="1"/>
    </xf>
    <xf numFmtId="0" fontId="8" fillId="29" borderId="0" xfId="45" applyFont="1" applyFill="1" applyAlignment="1">
      <alignment horizontal="left" vertical="center"/>
    </xf>
    <xf numFmtId="0" fontId="19" fillId="29" borderId="0" xfId="45" applyFont="1" applyFill="1" applyAlignment="1">
      <alignment horizontal="left"/>
    </xf>
    <xf numFmtId="0" fontId="19" fillId="29" borderId="34" xfId="45" applyFont="1" applyFill="1" applyBorder="1" applyAlignment="1">
      <alignment horizontal="left"/>
    </xf>
    <xf numFmtId="0" fontId="47" fillId="24" borderId="0" xfId="0" applyFont="1" applyFill="1" applyAlignment="1">
      <alignment horizontal="left" wrapText="1"/>
    </xf>
    <xf numFmtId="0" fontId="47" fillId="0" borderId="0" xfId="0" applyFont="1" applyAlignment="1">
      <alignment horizontal="left" vertical="center" wrapText="1"/>
    </xf>
    <xf numFmtId="0" fontId="1" fillId="29" borderId="14" xfId="45" applyFill="1" applyBorder="1" applyAlignment="1">
      <alignment horizontal="left"/>
    </xf>
    <xf numFmtId="0" fontId="1" fillId="29" borderId="33" xfId="45" applyFill="1" applyBorder="1" applyAlignment="1">
      <alignment horizontal="left"/>
    </xf>
    <xf numFmtId="0" fontId="90" fillId="29" borderId="29" xfId="45" applyFont="1" applyFill="1" applyBorder="1" applyAlignment="1">
      <alignment horizontal="left" vertical="center" wrapText="1"/>
    </xf>
    <xf numFmtId="0" fontId="90" fillId="29" borderId="0" xfId="45" applyFont="1" applyFill="1" applyAlignment="1">
      <alignment horizontal="left" vertical="center" wrapText="1"/>
    </xf>
    <xf numFmtId="0" fontId="94" fillId="32" borderId="0" xfId="0" applyFont="1" applyFill="1" applyAlignment="1">
      <alignment horizontal="center"/>
    </xf>
    <xf numFmtId="0" fontId="47" fillId="24" borderId="0" xfId="0" applyFont="1" applyFill="1" applyAlignment="1">
      <alignment horizontal="left" vertical="center" wrapText="1"/>
    </xf>
    <xf numFmtId="0" fontId="37" fillId="29" borderId="29" xfId="36" applyFont="1" applyFill="1" applyBorder="1" applyAlignment="1" applyProtection="1">
      <alignment wrapText="1"/>
    </xf>
    <xf numFmtId="0" fontId="37" fillId="29" borderId="0" xfId="36" applyFont="1" applyFill="1" applyBorder="1" applyAlignment="1" applyProtection="1">
      <alignment wrapText="1"/>
    </xf>
    <xf numFmtId="0" fontId="3" fillId="24" borderId="14" xfId="0" applyFont="1" applyFill="1" applyBorder="1" applyAlignment="1">
      <alignment horizontal="center"/>
    </xf>
    <xf numFmtId="0" fontId="8" fillId="24" borderId="0" xfId="0" applyFont="1" applyFill="1" applyAlignment="1">
      <alignment horizontal="right" wrapText="1"/>
    </xf>
    <xf numFmtId="0" fontId="19" fillId="24" borderId="0" xfId="0" applyFont="1" applyFill="1" applyAlignment="1" applyProtection="1">
      <alignment horizontal="left"/>
      <protection locked="0"/>
    </xf>
    <xf numFmtId="0" fontId="8" fillId="24" borderId="0" xfId="0" applyFont="1" applyFill="1" applyAlignment="1">
      <alignment horizontal="right"/>
    </xf>
    <xf numFmtId="167" fontId="19" fillId="24" borderId="0" xfId="0" applyNumberFormat="1" applyFont="1" applyFill="1" applyAlignment="1" applyProtection="1">
      <alignment horizontal="left"/>
      <protection locked="0"/>
    </xf>
    <xf numFmtId="167" fontId="44" fillId="0" borderId="0" xfId="0" applyNumberFormat="1" applyFont="1" applyAlignment="1" applyProtection="1">
      <alignment horizontal="left"/>
      <protection locked="0"/>
    </xf>
    <xf numFmtId="167" fontId="44" fillId="0" borderId="34" xfId="0" applyNumberFormat="1" applyFont="1" applyBorder="1" applyAlignment="1" applyProtection="1">
      <alignment horizontal="left"/>
      <protection locked="0"/>
    </xf>
    <xf numFmtId="167" fontId="19" fillId="24" borderId="34" xfId="0" applyNumberFormat="1" applyFont="1" applyFill="1" applyBorder="1" applyAlignment="1" applyProtection="1">
      <alignment horizontal="left"/>
      <protection locked="0"/>
    </xf>
    <xf numFmtId="0" fontId="8" fillId="24" borderId="0" xfId="0" applyFont="1" applyFill="1" applyAlignment="1">
      <alignment horizontal="left"/>
    </xf>
    <xf numFmtId="0" fontId="19" fillId="0" borderId="0" xfId="0" applyFont="1" applyAlignment="1" applyProtection="1">
      <alignment horizontal="left"/>
      <protection locked="0"/>
    </xf>
    <xf numFmtId="0" fontId="8" fillId="29" borderId="29" xfId="45" applyFont="1" applyFill="1" applyBorder="1"/>
    <xf numFmtId="0" fontId="8" fillId="29" borderId="0" xfId="45" applyFont="1" applyFill="1"/>
    <xf numFmtId="0" fontId="19" fillId="29" borderId="29" xfId="45" applyFont="1" applyFill="1" applyBorder="1"/>
    <xf numFmtId="0" fontId="19" fillId="29" borderId="0" xfId="45" applyFont="1" applyFill="1"/>
    <xf numFmtId="0" fontId="37" fillId="29" borderId="29" xfId="36" applyFont="1" applyFill="1" applyBorder="1" applyAlignment="1" applyProtection="1"/>
    <xf numFmtId="0" fontId="37" fillId="29" borderId="0" xfId="36" applyFont="1" applyFill="1" applyBorder="1" applyAlignment="1" applyProtection="1"/>
    <xf numFmtId="0" fontId="37" fillId="29" borderId="0" xfId="36" applyFont="1" applyFill="1" applyBorder="1" applyAlignment="1" applyProtection="1">
      <alignment horizontal="left"/>
    </xf>
    <xf numFmtId="0" fontId="19" fillId="29" borderId="0" xfId="45" applyFont="1" applyFill="1" applyAlignment="1">
      <alignment horizontal="left" wrapText="1"/>
    </xf>
    <xf numFmtId="0" fontId="19" fillId="29" borderId="34" xfId="45" applyFont="1" applyFill="1" applyBorder="1" applyAlignment="1">
      <alignment horizontal="left" wrapText="1"/>
    </xf>
    <xf numFmtId="0" fontId="8" fillId="0" borderId="0" xfId="0" applyFont="1" applyAlignment="1">
      <alignment horizontal="left"/>
    </xf>
    <xf numFmtId="0" fontId="19" fillId="0" borderId="0" xfId="0" applyFont="1" applyAlignment="1">
      <alignment horizontal="left"/>
    </xf>
    <xf numFmtId="167" fontId="19" fillId="29" borderId="0" xfId="45" applyNumberFormat="1" applyFont="1" applyFill="1" applyAlignment="1">
      <alignment horizontal="left" vertical="center"/>
    </xf>
    <xf numFmtId="167" fontId="19" fillId="29" borderId="34" xfId="45" applyNumberFormat="1" applyFont="1" applyFill="1" applyBorder="1" applyAlignment="1">
      <alignment horizontal="left" vertical="center"/>
    </xf>
    <xf numFmtId="0" fontId="8" fillId="29" borderId="29" xfId="45" applyFont="1" applyFill="1" applyBorder="1" applyAlignment="1">
      <alignment horizontal="left"/>
    </xf>
    <xf numFmtId="0" fontId="19" fillId="29" borderId="29" xfId="45" applyFont="1" applyFill="1" applyBorder="1" applyAlignment="1">
      <alignment horizontal="left"/>
    </xf>
    <xf numFmtId="0" fontId="37" fillId="29" borderId="29" xfId="36" applyFont="1" applyFill="1" applyBorder="1" applyAlignment="1" applyProtection="1">
      <alignment horizontal="left"/>
    </xf>
    <xf numFmtId="0" fontId="37" fillId="29" borderId="34" xfId="36" applyFont="1" applyFill="1" applyBorder="1" applyAlignment="1" applyProtection="1">
      <alignment horizontal="left"/>
    </xf>
    <xf numFmtId="0" fontId="19" fillId="24" borderId="0" xfId="45" applyFont="1" applyFill="1" applyAlignment="1" applyProtection="1">
      <alignment horizontal="left"/>
      <protection locked="0"/>
    </xf>
    <xf numFmtId="167" fontId="19" fillId="24" borderId="0" xfId="45" applyNumberFormat="1" applyFont="1" applyFill="1" applyAlignment="1" applyProtection="1">
      <alignment horizontal="left"/>
      <protection locked="0"/>
    </xf>
    <xf numFmtId="167" fontId="19" fillId="0" borderId="0" xfId="45" applyNumberFormat="1" applyFont="1" applyAlignment="1" applyProtection="1">
      <alignment horizontal="left"/>
      <protection locked="0"/>
    </xf>
    <xf numFmtId="167" fontId="19" fillId="0" borderId="34" xfId="45" applyNumberFormat="1" applyFont="1" applyBorder="1" applyAlignment="1" applyProtection="1">
      <alignment horizontal="left"/>
      <protection locked="0"/>
    </xf>
    <xf numFmtId="0" fontId="1" fillId="24" borderId="0" xfId="45" applyFill="1" applyAlignment="1">
      <alignment horizontal="center"/>
    </xf>
    <xf numFmtId="0" fontId="8" fillId="24" borderId="0" xfId="45" applyFont="1" applyFill="1" applyAlignment="1">
      <alignment horizontal="center"/>
    </xf>
    <xf numFmtId="167" fontId="19" fillId="24" borderId="34" xfId="45" applyNumberFormat="1" applyFont="1" applyFill="1" applyBorder="1" applyAlignment="1" applyProtection="1">
      <alignment horizontal="left"/>
      <protection locked="0"/>
    </xf>
    <xf numFmtId="0" fontId="8" fillId="24" borderId="0" xfId="45" applyFont="1" applyFill="1" applyAlignment="1">
      <alignment horizontal="right" wrapText="1"/>
    </xf>
    <xf numFmtId="0" fontId="19" fillId="0" borderId="0" xfId="45" applyFont="1" applyAlignment="1" applyProtection="1">
      <alignment horizontal="left"/>
      <protection locked="0"/>
    </xf>
    <xf numFmtId="0" fontId="8" fillId="24" borderId="0" xfId="45" applyFont="1" applyFill="1" applyAlignment="1">
      <alignment horizontal="left"/>
    </xf>
    <xf numFmtId="0" fontId="19" fillId="29" borderId="0" xfId="45" applyFont="1" applyFill="1" applyAlignment="1">
      <alignment horizontal="left" vertical="top" wrapText="1"/>
    </xf>
    <xf numFmtId="0" fontId="8" fillId="0" borderId="0" xfId="45" applyFont="1" applyAlignment="1">
      <alignment horizontal="left" vertical="center" wrapText="1"/>
    </xf>
    <xf numFmtId="0" fontId="8" fillId="24" borderId="0" xfId="45" applyFont="1" applyFill="1" applyAlignment="1">
      <alignment horizontal="left" vertical="center" wrapText="1"/>
    </xf>
    <xf numFmtId="0" fontId="1" fillId="0" borderId="0" xfId="45" applyAlignment="1">
      <alignment vertical="center"/>
    </xf>
    <xf numFmtId="0" fontId="8" fillId="0" borderId="0" xfId="45" applyFont="1" applyAlignment="1">
      <alignment horizontal="left" wrapText="1"/>
    </xf>
    <xf numFmtId="0" fontId="17" fillId="0" borderId="0" xfId="45" applyFont="1" applyAlignment="1">
      <alignment horizontal="center"/>
    </xf>
    <xf numFmtId="0" fontId="20" fillId="24" borderId="0" xfId="45" applyFont="1" applyFill="1" applyAlignment="1">
      <alignment horizontal="center"/>
    </xf>
    <xf numFmtId="0" fontId="36" fillId="29" borderId="0" xfId="45" applyFont="1" applyFill="1" applyAlignment="1">
      <alignment horizontal="center"/>
    </xf>
    <xf numFmtId="0" fontId="12" fillId="32" borderId="0" xfId="45" applyFont="1" applyFill="1" applyAlignment="1">
      <alignment horizontal="center"/>
    </xf>
    <xf numFmtId="0" fontId="37" fillId="29" borderId="29" xfId="36" applyFont="1" applyFill="1" applyBorder="1" applyAlignment="1" applyProtection="1">
      <alignment horizontal="center" wrapText="1"/>
    </xf>
    <xf numFmtId="0" fontId="37" fillId="29" borderId="0" xfId="36" applyFont="1" applyFill="1" applyBorder="1" applyAlignment="1" applyProtection="1">
      <alignment horizontal="center" wrapText="1"/>
    </xf>
    <xf numFmtId="0" fontId="17" fillId="0" borderId="0" xfId="0" applyFont="1" applyAlignment="1">
      <alignment horizontal="center"/>
    </xf>
    <xf numFmtId="0" fontId="20" fillId="24" borderId="0" xfId="0" applyFont="1" applyFill="1" applyAlignment="1">
      <alignment horizontal="center"/>
    </xf>
    <xf numFmtId="0" fontId="36" fillId="29" borderId="0" xfId="0" applyFont="1" applyFill="1" applyAlignment="1">
      <alignment horizontal="center"/>
    </xf>
    <xf numFmtId="0" fontId="19" fillId="29" borderId="0" xfId="0" applyFont="1" applyFill="1" applyAlignment="1">
      <alignment horizontal="left" vertical="top" wrapText="1"/>
    </xf>
    <xf numFmtId="0" fontId="12" fillId="32" borderId="0" xfId="0" applyFont="1" applyFill="1" applyAlignment="1">
      <alignment horizontal="center"/>
    </xf>
    <xf numFmtId="0" fontId="8" fillId="0" borderId="0" xfId="0" applyFont="1" applyAlignment="1">
      <alignment horizontal="left" vertical="center" wrapText="1"/>
    </xf>
    <xf numFmtId="0" fontId="8" fillId="24" borderId="0" xfId="0" applyFont="1" applyFill="1" applyAlignment="1">
      <alignment horizontal="left" vertical="center" wrapText="1"/>
    </xf>
    <xf numFmtId="0" fontId="0" fillId="0" borderId="0" xfId="0" applyAlignment="1">
      <alignment vertical="center"/>
    </xf>
    <xf numFmtId="0" fontId="8" fillId="24" borderId="0" xfId="0" applyFont="1" applyFill="1" applyAlignment="1">
      <alignment horizontal="center"/>
    </xf>
    <xf numFmtId="0" fontId="37" fillId="29" borderId="29" xfId="36" applyFont="1" applyFill="1" applyBorder="1" applyAlignment="1" applyProtection="1">
      <alignment horizontal="left" wrapText="1"/>
    </xf>
    <xf numFmtId="0" fontId="37" fillId="29" borderId="0" xfId="36" applyFont="1" applyFill="1" applyBorder="1" applyAlignment="1" applyProtection="1">
      <alignment horizontal="left" wrapText="1"/>
    </xf>
    <xf numFmtId="0" fontId="5" fillId="33" borderId="38" xfId="0" applyFont="1" applyFill="1" applyBorder="1" applyAlignment="1">
      <alignment horizontal="left"/>
    </xf>
    <xf numFmtId="0" fontId="5" fillId="33" borderId="50" xfId="0" applyFont="1" applyFill="1" applyBorder="1" applyAlignment="1">
      <alignment horizontal="left"/>
    </xf>
    <xf numFmtId="0" fontId="4" fillId="33" borderId="38" xfId="0" applyFont="1" applyFill="1" applyBorder="1" applyAlignment="1" applyProtection="1">
      <alignment horizontal="left"/>
      <protection locked="0"/>
    </xf>
    <xf numFmtId="0" fontId="4" fillId="33" borderId="50" xfId="0" applyFont="1" applyFill="1" applyBorder="1" applyAlignment="1" applyProtection="1">
      <alignment horizontal="left"/>
      <protection locked="0"/>
    </xf>
    <xf numFmtId="0" fontId="3" fillId="24" borderId="12"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1" xfId="0" applyFont="1" applyFill="1" applyBorder="1" applyAlignment="1">
      <alignment horizontal="center" vertical="center"/>
    </xf>
    <xf numFmtId="0" fontId="6" fillId="24" borderId="13" xfId="0" applyFont="1" applyFill="1" applyBorder="1" applyAlignment="1">
      <alignment horizontal="left" wrapText="1"/>
    </xf>
    <xf numFmtId="0" fontId="8" fillId="24" borderId="0" xfId="0" applyFont="1" applyFill="1" applyAlignment="1">
      <alignment horizontal="center" wrapText="1"/>
    </xf>
    <xf numFmtId="0" fontId="8" fillId="24" borderId="34" xfId="0" applyFont="1" applyFill="1" applyBorder="1" applyAlignment="1">
      <alignment horizontal="center" wrapText="1"/>
    </xf>
    <xf numFmtId="0" fontId="3" fillId="32" borderId="12" xfId="0" applyFont="1" applyFill="1" applyBorder="1" applyAlignment="1">
      <alignment horizontal="center" vertical="center"/>
    </xf>
    <xf numFmtId="0" fontId="3" fillId="32" borderId="13" xfId="0" applyFont="1" applyFill="1" applyBorder="1" applyAlignment="1">
      <alignment horizontal="center" vertical="center"/>
    </xf>
    <xf numFmtId="0" fontId="3" fillId="32" borderId="11" xfId="0" applyFont="1" applyFill="1" applyBorder="1" applyAlignment="1">
      <alignment horizontal="center" vertical="center"/>
    </xf>
    <xf numFmtId="39" fontId="8" fillId="24" borderId="12" xfId="29" applyNumberFormat="1" applyFont="1" applyFill="1" applyBorder="1" applyAlignment="1">
      <alignment horizontal="right"/>
    </xf>
    <xf numFmtId="39" fontId="8" fillId="24" borderId="11" xfId="29" applyNumberFormat="1" applyFont="1" applyFill="1" applyBorder="1" applyAlignment="1">
      <alignment horizontal="right"/>
    </xf>
    <xf numFmtId="0" fontId="101" fillId="24" borderId="14" xfId="0" applyFont="1" applyFill="1" applyBorder="1" applyAlignment="1">
      <alignment horizontal="center" vertical="top"/>
    </xf>
    <xf numFmtId="0" fontId="4" fillId="33" borderId="51" xfId="0" applyFont="1" applyFill="1" applyBorder="1" applyAlignment="1" applyProtection="1">
      <alignment horizontal="left" vertical="center"/>
      <protection locked="0"/>
    </xf>
    <xf numFmtId="0" fontId="4" fillId="33" borderId="62" xfId="0" applyFont="1" applyFill="1" applyBorder="1" applyAlignment="1" applyProtection="1">
      <alignment horizontal="left" vertical="center"/>
      <protection locked="0"/>
    </xf>
    <xf numFmtId="0" fontId="4" fillId="33" borderId="41" xfId="0" applyFont="1" applyFill="1" applyBorder="1" applyAlignment="1" applyProtection="1">
      <alignment horizontal="left"/>
      <protection locked="0"/>
    </xf>
    <xf numFmtId="14" fontId="4" fillId="33" borderId="41" xfId="0" applyNumberFormat="1" applyFont="1" applyFill="1" applyBorder="1" applyAlignment="1" applyProtection="1">
      <alignment horizontal="left"/>
      <protection locked="0"/>
    </xf>
    <xf numFmtId="14" fontId="4" fillId="33" borderId="52" xfId="0" applyNumberFormat="1" applyFont="1" applyFill="1" applyBorder="1" applyAlignment="1" applyProtection="1">
      <alignment horizontal="left"/>
      <protection locked="0"/>
    </xf>
    <xf numFmtId="167" fontId="4" fillId="33" borderId="41" xfId="0" applyNumberFormat="1" applyFont="1" applyFill="1" applyBorder="1" applyAlignment="1" applyProtection="1">
      <alignment horizontal="left"/>
      <protection locked="0"/>
    </xf>
    <xf numFmtId="167" fontId="4" fillId="33" borderId="52" xfId="0" applyNumberFormat="1" applyFont="1" applyFill="1" applyBorder="1" applyAlignment="1" applyProtection="1">
      <alignment horizontal="left"/>
      <protection locked="0"/>
    </xf>
    <xf numFmtId="169" fontId="4" fillId="33" borderId="41" xfId="0" applyNumberFormat="1" applyFont="1" applyFill="1" applyBorder="1" applyAlignment="1" applyProtection="1">
      <alignment horizontal="left"/>
      <protection locked="0"/>
    </xf>
    <xf numFmtId="169" fontId="4" fillId="33" borderId="52" xfId="0" applyNumberFormat="1" applyFont="1" applyFill="1" applyBorder="1" applyAlignment="1" applyProtection="1">
      <alignment horizontal="left"/>
      <protection locked="0"/>
    </xf>
    <xf numFmtId="0" fontId="3" fillId="33" borderId="0" xfId="0" applyFont="1" applyFill="1" applyAlignment="1">
      <alignment horizontal="center" vertical="center" wrapText="1"/>
    </xf>
    <xf numFmtId="0" fontId="3" fillId="33" borderId="36" xfId="0" applyFont="1" applyFill="1" applyBorder="1" applyAlignment="1">
      <alignment horizontal="center" vertical="center" wrapText="1"/>
    </xf>
    <xf numFmtId="0" fontId="6" fillId="24" borderId="36" xfId="0" applyFont="1" applyFill="1" applyBorder="1" applyAlignment="1">
      <alignment horizontal="center"/>
    </xf>
    <xf numFmtId="0" fontId="13" fillId="33" borderId="36" xfId="0" applyFont="1" applyFill="1" applyBorder="1" applyAlignment="1" applyProtection="1">
      <alignment horizontal="center"/>
      <protection locked="0"/>
    </xf>
    <xf numFmtId="0" fontId="13" fillId="33" borderId="37" xfId="0" applyFont="1" applyFill="1" applyBorder="1" applyAlignment="1" applyProtection="1">
      <alignment horizontal="center"/>
      <protection locked="0"/>
    </xf>
    <xf numFmtId="0" fontId="94" fillId="33" borderId="12" xfId="0" applyFont="1" applyFill="1" applyBorder="1" applyAlignment="1">
      <alignment horizontal="center" vertical="center"/>
    </xf>
    <xf numFmtId="0" fontId="94" fillId="33" borderId="13" xfId="0" applyFont="1" applyFill="1" applyBorder="1" applyAlignment="1">
      <alignment horizontal="center" vertical="center"/>
    </xf>
    <xf numFmtId="0" fontId="94" fillId="33" borderId="11" xfId="0" applyFont="1" applyFill="1" applyBorder="1" applyAlignment="1">
      <alignment horizontal="center" vertical="center"/>
    </xf>
    <xf numFmtId="0" fontId="6" fillId="24" borderId="13" xfId="0" applyFont="1" applyFill="1" applyBorder="1" applyAlignment="1">
      <alignment horizontal="left" vertical="center" wrapText="1"/>
    </xf>
    <xf numFmtId="0" fontId="6" fillId="24" borderId="0" xfId="0" applyFont="1" applyFill="1" applyAlignment="1">
      <alignment horizontal="left" wrapText="1"/>
    </xf>
    <xf numFmtId="0" fontId="5" fillId="24" borderId="0" xfId="0" applyFont="1" applyFill="1" applyAlignment="1">
      <alignment horizontal="left" wrapText="1"/>
    </xf>
    <xf numFmtId="0" fontId="23" fillId="24" borderId="0" xfId="0" applyFont="1" applyFill="1" applyAlignment="1">
      <alignment horizontal="left"/>
    </xf>
    <xf numFmtId="0" fontId="6" fillId="24" borderId="0" xfId="0" applyFont="1" applyFill="1" applyAlignment="1">
      <alignment horizontal="center" wrapText="1"/>
    </xf>
    <xf numFmtId="0" fontId="6" fillId="24" borderId="34" xfId="0" applyFont="1" applyFill="1" applyBorder="1" applyAlignment="1">
      <alignment horizontal="center" wrapText="1"/>
    </xf>
    <xf numFmtId="0" fontId="6" fillId="24" borderId="12" xfId="0" applyFont="1" applyFill="1" applyBorder="1" applyAlignment="1">
      <alignment horizontal="center"/>
    </xf>
    <xf numFmtId="0" fontId="6" fillId="24" borderId="13" xfId="0" applyFont="1" applyFill="1" applyBorder="1" applyAlignment="1">
      <alignment horizontal="center"/>
    </xf>
    <xf numFmtId="0" fontId="6" fillId="24" borderId="11" xfId="0" applyFont="1" applyFill="1" applyBorder="1" applyAlignment="1">
      <alignment horizontal="center"/>
    </xf>
    <xf numFmtId="0" fontId="14" fillId="24" borderId="13" xfId="0" applyFont="1" applyFill="1" applyBorder="1" applyAlignment="1">
      <alignment horizontal="left" wrapText="1"/>
    </xf>
    <xf numFmtId="0" fontId="7" fillId="24" borderId="0" xfId="0" applyFont="1" applyFill="1" applyAlignment="1">
      <alignment horizontal="center" wrapText="1"/>
    </xf>
    <xf numFmtId="0" fontId="7" fillId="24" borderId="34" xfId="0" applyFont="1" applyFill="1" applyBorder="1" applyAlignment="1">
      <alignment horizontal="center" wrapText="1"/>
    </xf>
    <xf numFmtId="0" fontId="8" fillId="24" borderId="0" xfId="0" applyFont="1" applyFill="1" applyAlignment="1">
      <alignment horizontal="left" wrapText="1"/>
    </xf>
    <xf numFmtId="0" fontId="5" fillId="24" borderId="0" xfId="0" applyFont="1" applyFill="1"/>
    <xf numFmtId="0" fontId="8" fillId="24" borderId="0" xfId="0" applyFont="1" applyFill="1" applyAlignment="1">
      <alignment wrapText="1"/>
    </xf>
    <xf numFmtId="0" fontId="10" fillId="24" borderId="12" xfId="0" applyFont="1" applyFill="1" applyBorder="1" applyAlignment="1">
      <alignment horizontal="center" wrapText="1"/>
    </xf>
    <xf numFmtId="0" fontId="10" fillId="24" borderId="11" xfId="0" applyFont="1" applyFill="1" applyBorder="1" applyAlignment="1">
      <alignment horizontal="center" wrapText="1"/>
    </xf>
    <xf numFmtId="0" fontId="5" fillId="24" borderId="0" xfId="0" applyFont="1" applyFill="1" applyAlignment="1">
      <alignment horizontal="left" vertical="center" wrapText="1"/>
    </xf>
    <xf numFmtId="0" fontId="37" fillId="29" borderId="29" xfId="36" applyFont="1" applyFill="1" applyBorder="1" applyAlignment="1" applyProtection="1">
      <alignment horizontal="left" vertical="center" indent="1"/>
    </xf>
    <xf numFmtId="0" fontId="37" fillId="29" borderId="0" xfId="36" applyFont="1" applyFill="1" applyBorder="1" applyAlignment="1" applyProtection="1">
      <alignment horizontal="left" vertical="center" indent="1"/>
    </xf>
    <xf numFmtId="0" fontId="3" fillId="24" borderId="29" xfId="0" applyFont="1" applyFill="1" applyBorder="1" applyAlignment="1">
      <alignment horizontal="left" wrapText="1" indent="1"/>
    </xf>
    <xf numFmtId="0" fontId="3" fillId="24" borderId="0" xfId="0" applyFont="1" applyFill="1" applyAlignment="1">
      <alignment horizontal="left" wrapText="1" indent="1"/>
    </xf>
    <xf numFmtId="0" fontId="4" fillId="24" borderId="41" xfId="0" applyFont="1" applyFill="1" applyBorder="1" applyAlignment="1" applyProtection="1">
      <alignment horizontal="left" vertical="center"/>
      <protection locked="0"/>
    </xf>
    <xf numFmtId="0" fontId="4" fillId="24" borderId="41" xfId="0" applyFont="1" applyFill="1" applyBorder="1" applyAlignment="1" applyProtection="1">
      <alignment horizontal="left"/>
      <protection locked="0"/>
    </xf>
    <xf numFmtId="0" fontId="33" fillId="24" borderId="38" xfId="0" applyFont="1" applyFill="1" applyBorder="1" applyAlignment="1" applyProtection="1">
      <alignment horizontal="left"/>
      <protection locked="0"/>
    </xf>
    <xf numFmtId="0" fontId="4" fillId="24" borderId="38" xfId="0" applyFont="1" applyFill="1" applyBorder="1" applyAlignment="1" applyProtection="1">
      <alignment horizontal="left"/>
      <protection locked="0"/>
    </xf>
    <xf numFmtId="0" fontId="3" fillId="24" borderId="38" xfId="0" applyFont="1" applyFill="1" applyBorder="1" applyAlignment="1" applyProtection="1">
      <alignment horizontal="left"/>
      <protection locked="0"/>
    </xf>
    <xf numFmtId="0" fontId="42" fillId="24" borderId="12" xfId="0" applyFont="1" applyFill="1" applyBorder="1" applyAlignment="1">
      <alignment horizontal="center"/>
    </xf>
    <xf numFmtId="0" fontId="42" fillId="24" borderId="13" xfId="0" applyFont="1" applyFill="1" applyBorder="1" applyAlignment="1">
      <alignment horizontal="center"/>
    </xf>
    <xf numFmtId="0" fontId="42" fillId="24" borderId="11" xfId="0" applyFont="1" applyFill="1" applyBorder="1" applyAlignment="1">
      <alignment horizontal="center"/>
    </xf>
    <xf numFmtId="0" fontId="9" fillId="0" borderId="0" xfId="0" applyFont="1" applyAlignment="1">
      <alignment wrapText="1"/>
    </xf>
    <xf numFmtId="0" fontId="1" fillId="0" borderId="0" xfId="0" applyFont="1"/>
    <xf numFmtId="0" fontId="4" fillId="29" borderId="29" xfId="0" applyFont="1" applyFill="1" applyBorder="1" applyAlignment="1">
      <alignment horizontal="left" vertical="center" wrapText="1"/>
    </xf>
    <xf numFmtId="0" fontId="4" fillId="29" borderId="0" xfId="0" applyFont="1" applyFill="1" applyAlignment="1">
      <alignment horizontal="left" vertical="center" wrapText="1"/>
    </xf>
    <xf numFmtId="0" fontId="4" fillId="29" borderId="34"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0" xfId="0" applyFont="1" applyAlignment="1">
      <alignment horizontal="left" vertical="center" wrapText="1"/>
    </xf>
    <xf numFmtId="0" fontId="3" fillId="0" borderId="34" xfId="0" applyFont="1" applyBorder="1" applyAlignment="1">
      <alignment horizontal="left" vertical="center" wrapText="1"/>
    </xf>
    <xf numFmtId="0" fontId="3" fillId="29" borderId="32" xfId="0" applyFont="1" applyFill="1" applyBorder="1" applyAlignment="1">
      <alignment horizontal="left" vertical="center" wrapText="1"/>
    </xf>
    <xf numFmtId="0" fontId="4" fillId="29" borderId="14" xfId="0" applyFont="1" applyFill="1" applyBorder="1" applyAlignment="1">
      <alignment horizontal="left" vertical="center" wrapText="1"/>
    </xf>
    <xf numFmtId="0" fontId="4" fillId="29" borderId="33" xfId="0" applyFont="1" applyFill="1" applyBorder="1" applyAlignment="1">
      <alignment horizontal="left" vertical="center" wrapText="1"/>
    </xf>
    <xf numFmtId="0" fontId="4" fillId="0" borderId="41" xfId="0" applyFont="1" applyBorder="1" applyAlignment="1" applyProtection="1">
      <alignment horizontal="left"/>
      <protection locked="0"/>
    </xf>
    <xf numFmtId="0" fontId="33" fillId="24" borderId="41" xfId="0" applyFont="1" applyFill="1" applyBorder="1" applyAlignment="1" applyProtection="1">
      <alignment horizontal="left"/>
      <protection locked="0"/>
    </xf>
    <xf numFmtId="171" fontId="33" fillId="24" borderId="38" xfId="0" applyNumberFormat="1" applyFont="1" applyFill="1" applyBorder="1" applyAlignment="1" applyProtection="1">
      <alignment horizontal="left"/>
      <protection locked="0"/>
    </xf>
    <xf numFmtId="0" fontId="4" fillId="24" borderId="38" xfId="0" applyFont="1" applyFill="1" applyBorder="1" applyProtection="1">
      <protection locked="0"/>
    </xf>
    <xf numFmtId="0" fontId="37" fillId="29" borderId="29" xfId="36" applyFont="1" applyFill="1" applyBorder="1" applyAlignment="1" applyProtection="1">
      <alignment horizontal="left" vertical="center" wrapText="1" indent="1"/>
    </xf>
    <xf numFmtId="0" fontId="37" fillId="29" borderId="0" xfId="36" applyFont="1" applyFill="1" applyBorder="1" applyAlignment="1" applyProtection="1">
      <alignment horizontal="left" vertical="center" wrapText="1" indent="1"/>
    </xf>
    <xf numFmtId="0" fontId="8" fillId="24" borderId="14" xfId="0" applyFont="1" applyFill="1" applyBorder="1" applyAlignment="1">
      <alignment horizontal="center"/>
    </xf>
    <xf numFmtId="0" fontId="17" fillId="29" borderId="0" xfId="0" applyFont="1" applyFill="1" applyAlignment="1">
      <alignment horizontal="center"/>
    </xf>
    <xf numFmtId="0" fontId="9" fillId="24" borderId="0" xfId="0" applyFont="1" applyFill="1" applyAlignment="1">
      <alignment horizontal="left"/>
    </xf>
    <xf numFmtId="0" fontId="7" fillId="24" borderId="0" xfId="0" applyFont="1" applyFill="1" applyAlignment="1">
      <alignment horizontal="left"/>
    </xf>
    <xf numFmtId="0" fontId="23" fillId="24" borderId="36" xfId="0" applyFont="1" applyFill="1" applyBorder="1" applyAlignment="1">
      <alignment horizontal="left"/>
    </xf>
    <xf numFmtId="0" fontId="4" fillId="24" borderId="0" xfId="0" applyFont="1" applyFill="1" applyAlignment="1">
      <alignment horizontal="right"/>
    </xf>
    <xf numFmtId="0" fontId="3" fillId="29" borderId="29" xfId="0" applyFont="1" applyFill="1" applyBorder="1" applyAlignment="1">
      <alignment horizontal="left" vertical="center" wrapText="1"/>
    </xf>
    <xf numFmtId="0" fontId="3" fillId="29" borderId="0" xfId="0" applyFont="1" applyFill="1" applyAlignment="1">
      <alignment horizontal="left" vertical="center" wrapText="1"/>
    </xf>
    <xf numFmtId="0" fontId="3" fillId="29" borderId="34" xfId="0" applyFont="1" applyFill="1" applyBorder="1" applyAlignment="1">
      <alignment horizontal="left" vertical="center" wrapText="1"/>
    </xf>
    <xf numFmtId="0" fontId="49" fillId="28" borderId="12" xfId="0" applyFont="1" applyFill="1" applyBorder="1" applyAlignment="1">
      <alignment horizontal="center" vertical="center"/>
    </xf>
    <xf numFmtId="0" fontId="50" fillId="28" borderId="13" xfId="0" applyFont="1" applyFill="1" applyBorder="1" applyAlignment="1">
      <alignment horizontal="center" vertical="center"/>
    </xf>
    <xf numFmtId="0" fontId="50" fillId="28" borderId="11" xfId="0" applyFont="1" applyFill="1" applyBorder="1" applyAlignment="1">
      <alignment horizontal="center" vertical="center"/>
    </xf>
    <xf numFmtId="0" fontId="9" fillId="24" borderId="41" xfId="0" applyFont="1" applyFill="1" applyBorder="1" applyAlignment="1" applyProtection="1">
      <alignment horizontal="left"/>
      <protection locked="0"/>
    </xf>
    <xf numFmtId="0" fontId="0" fillId="24" borderId="0" xfId="0" applyFill="1" applyAlignment="1" applyProtection="1">
      <alignment horizontal="left"/>
      <protection locked="0"/>
    </xf>
    <xf numFmtId="0" fontId="9" fillId="24" borderId="0" xfId="0" applyFont="1" applyFill="1" applyAlignment="1">
      <alignment horizontal="left" wrapText="1"/>
    </xf>
    <xf numFmtId="0" fontId="0" fillId="24" borderId="41" xfId="0" applyFill="1" applyBorder="1" applyAlignment="1" applyProtection="1">
      <alignment horizontal="left"/>
      <protection locked="0"/>
    </xf>
    <xf numFmtId="0" fontId="9" fillId="24" borderId="38" xfId="0" applyFont="1" applyFill="1" applyBorder="1" applyAlignment="1" applyProtection="1">
      <alignment horizontal="left"/>
      <protection locked="0"/>
    </xf>
    <xf numFmtId="0" fontId="0" fillId="24" borderId="38" xfId="0" applyFill="1" applyBorder="1" applyAlignment="1" applyProtection="1">
      <alignment horizontal="left"/>
      <protection locked="0"/>
    </xf>
    <xf numFmtId="0" fontId="36" fillId="24" borderId="0" xfId="0" applyFont="1" applyFill="1" applyAlignment="1">
      <alignment horizontal="left"/>
    </xf>
    <xf numFmtId="0" fontId="4" fillId="29" borderId="38" xfId="0" applyFont="1" applyFill="1" applyBorder="1" applyAlignment="1" applyProtection="1">
      <alignment horizontal="left" vertical="center" wrapText="1"/>
      <protection locked="0"/>
    </xf>
    <xf numFmtId="0" fontId="19" fillId="29" borderId="0" xfId="0" applyFont="1" applyFill="1" applyAlignment="1">
      <alignment horizontal="right" vertical="center" wrapText="1"/>
    </xf>
    <xf numFmtId="0" fontId="4" fillId="29" borderId="41" xfId="0" applyFont="1" applyFill="1" applyBorder="1" applyAlignment="1" applyProtection="1">
      <alignment horizontal="left" vertical="center" wrapText="1"/>
      <protection locked="0"/>
    </xf>
    <xf numFmtId="0" fontId="19" fillId="29" borderId="0" xfId="0" applyFont="1" applyFill="1" applyAlignment="1">
      <alignment horizontal="right" wrapText="1"/>
    </xf>
    <xf numFmtId="0" fontId="14" fillId="24" borderId="18" xfId="0" applyFont="1" applyFill="1" applyBorder="1" applyAlignment="1">
      <alignment horizontal="center" wrapText="1"/>
    </xf>
    <xf numFmtId="0" fontId="14" fillId="24" borderId="31" xfId="0" applyFont="1" applyFill="1" applyBorder="1" applyAlignment="1">
      <alignment horizontal="center" wrapText="1"/>
    </xf>
    <xf numFmtId="0" fontId="4" fillId="24" borderId="0" xfId="0" applyFont="1" applyFill="1" applyAlignment="1">
      <alignment horizontal="left" vertical="center" wrapText="1"/>
    </xf>
    <xf numFmtId="0" fontId="3" fillId="24" borderId="0" xfId="0" applyFont="1" applyFill="1" applyAlignment="1">
      <alignment horizontal="right" wrapText="1"/>
    </xf>
    <xf numFmtId="0" fontId="7" fillId="0" borderId="18" xfId="0" applyFont="1" applyBorder="1" applyAlignment="1">
      <alignment horizontal="left" vertical="center" wrapText="1"/>
    </xf>
    <xf numFmtId="0" fontId="7" fillId="0" borderId="31" xfId="0" applyFont="1" applyBorder="1" applyAlignment="1">
      <alignment horizontal="left" vertical="center" wrapText="1"/>
    </xf>
    <xf numFmtId="0" fontId="19" fillId="0" borderId="0" xfId="0" applyFont="1" applyAlignment="1">
      <alignment horizontal="left" wrapText="1"/>
    </xf>
    <xf numFmtId="0" fontId="4" fillId="0" borderId="0" xfId="0" applyFont="1" applyAlignment="1">
      <alignment horizontal="left" wrapText="1"/>
    </xf>
    <xf numFmtId="0" fontId="40" fillId="29" borderId="0" xfId="36" applyFont="1" applyFill="1" applyBorder="1" applyAlignment="1" applyProtection="1">
      <alignment horizontal="left" vertical="center"/>
      <protection locked="0"/>
    </xf>
    <xf numFmtId="0" fontId="8" fillId="29" borderId="0" xfId="0" applyFont="1" applyFill="1" applyAlignment="1">
      <alignment horizontal="left" vertical="center"/>
    </xf>
    <xf numFmtId="0" fontId="19" fillId="29" borderId="0" xfId="0" applyFont="1" applyFill="1" applyAlignment="1" applyProtection="1">
      <alignment horizontal="left" vertical="center"/>
      <protection locked="0"/>
    </xf>
    <xf numFmtId="0" fontId="12" fillId="35" borderId="0" xfId="0" applyFont="1" applyFill="1" applyAlignment="1">
      <alignment vertical="center"/>
    </xf>
    <xf numFmtId="0" fontId="8" fillId="29" borderId="0" xfId="0" applyFont="1" applyFill="1" applyAlignment="1">
      <alignment horizontal="left"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xr:uid="{00000000-0005-0000-0000-00001C000000}"/>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 2" xfId="45" xr:uid="{00000000-0005-0000-0000-000029000000}"/>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6.png"/><Relationship Id="rId1" Type="http://schemas.openxmlformats.org/officeDocument/2006/relationships/image" Target="../media/image25.png"/><Relationship Id="rId4" Type="http://schemas.openxmlformats.org/officeDocument/2006/relationships/image" Target="../media/image2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5.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6.png"/></Relationships>
</file>

<file path=xl/drawings/_rels/drawing6.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0.png"/></Relationships>
</file>

<file path=xl/drawings/_rels/drawing8.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1.jpeg"/><Relationship Id="rId4" Type="http://schemas.openxmlformats.org/officeDocument/2006/relationships/image" Target="../media/image2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jpeg"/><Relationship Id="rId1" Type="http://schemas.openxmlformats.org/officeDocument/2006/relationships/image" Target="../media/image1.jpeg"/><Relationship Id="rId4" Type="http://schemas.openxmlformats.org/officeDocument/2006/relationships/image" Target="../media/image23.jpeg"/></Relationships>
</file>

<file path=xl/drawings/drawing1.xml><?xml version="1.0" encoding="utf-8"?>
<xdr:wsDr xmlns:xdr="http://schemas.openxmlformats.org/drawingml/2006/spreadsheetDrawing" xmlns:a="http://schemas.openxmlformats.org/drawingml/2006/main">
  <xdr:twoCellAnchor>
    <xdr:from>
      <xdr:col>9</xdr:col>
      <xdr:colOff>32000</xdr:colOff>
      <xdr:row>1</xdr:row>
      <xdr:rowOff>217141</xdr:rowOff>
    </xdr:from>
    <xdr:to>
      <xdr:col>10</xdr:col>
      <xdr:colOff>515322</xdr:colOff>
      <xdr:row>4</xdr:row>
      <xdr:rowOff>119636</xdr:rowOff>
    </xdr:to>
    <xdr:pic>
      <xdr:nvPicPr>
        <xdr:cNvPr id="2" name="Picture 1" descr="new redpack logo - official - small size">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1710" y="309170"/>
          <a:ext cx="1698105" cy="822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101232</xdr:colOff>
      <xdr:row>1</xdr:row>
      <xdr:rowOff>82826</xdr:rowOff>
    </xdr:from>
    <xdr:to>
      <xdr:col>4</xdr:col>
      <xdr:colOff>276087</xdr:colOff>
      <xdr:row>4</xdr:row>
      <xdr:rowOff>80880</xdr:rowOff>
    </xdr:to>
    <xdr:pic>
      <xdr:nvPicPr>
        <xdr:cNvPr id="6" name="Picture 5" descr="\\s004425\users\mwallace\Downloads\Red Gold_2015_Company.png">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4855" y="174855"/>
          <a:ext cx="1849783" cy="918344"/>
        </a:xfrm>
        <a:prstGeom prst="rect">
          <a:avLst/>
        </a:prstGeom>
        <a:noFill/>
        <a:ln>
          <a:noFill/>
        </a:ln>
      </xdr:spPr>
    </xdr:pic>
    <xdr:clientData/>
  </xdr:twoCellAnchor>
  <xdr:twoCellAnchor editAs="oneCell">
    <xdr:from>
      <xdr:col>7</xdr:col>
      <xdr:colOff>5401300</xdr:colOff>
      <xdr:row>1</xdr:row>
      <xdr:rowOff>105597</xdr:rowOff>
    </xdr:from>
    <xdr:to>
      <xdr:col>8</xdr:col>
      <xdr:colOff>336425</xdr:colOff>
      <xdr:row>4</xdr:row>
      <xdr:rowOff>36810</xdr:rowOff>
    </xdr:to>
    <xdr:pic>
      <xdr:nvPicPr>
        <xdr:cNvPr id="7" name="Picture 6" descr="\\s004425\users\mwallace\Downloads\RG_Logo_FullColor_Ketchup.png">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97822" y="197626"/>
          <a:ext cx="2135794" cy="851503"/>
        </a:xfrm>
        <a:prstGeom prst="rect">
          <a:avLst/>
        </a:prstGeom>
        <a:noFill/>
        <a:ln>
          <a:noFill/>
        </a:ln>
      </xdr:spPr>
    </xdr:pic>
    <xdr:clientData/>
  </xdr:twoCellAnchor>
  <xdr:twoCellAnchor editAs="oneCell">
    <xdr:from>
      <xdr:col>10</xdr:col>
      <xdr:colOff>599858</xdr:colOff>
      <xdr:row>1</xdr:row>
      <xdr:rowOff>6995</xdr:rowOff>
    </xdr:from>
    <xdr:to>
      <xdr:col>11</xdr:col>
      <xdr:colOff>553765</xdr:colOff>
      <xdr:row>4</xdr:row>
      <xdr:rowOff>50744</xdr:rowOff>
    </xdr:to>
    <xdr:pic>
      <xdr:nvPicPr>
        <xdr:cNvPr id="8" name="Picture 7" descr="C:\Users\mwallace\AppData\Local\Microsoft\Windows\Temporary Internet Files\Content.IE5\AWR54ZAE\HuyFong_logo_red.png">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594351" y="99024"/>
          <a:ext cx="846588" cy="964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819060</xdr:colOff>
      <xdr:row>1</xdr:row>
      <xdr:rowOff>192032</xdr:rowOff>
    </xdr:from>
    <xdr:to>
      <xdr:col>12</xdr:col>
      <xdr:colOff>736234</xdr:colOff>
      <xdr:row>3</xdr:row>
      <xdr:rowOff>281185</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706234" y="284061"/>
          <a:ext cx="1012318" cy="714950"/>
        </a:xfrm>
        <a:prstGeom prst="rect">
          <a:avLst/>
        </a:prstGeom>
      </xdr:spPr>
    </xdr:pic>
    <xdr:clientData/>
  </xdr:twoCellAnchor>
  <xdr:twoCellAnchor editAs="oneCell">
    <xdr:from>
      <xdr:col>4</xdr:col>
      <xdr:colOff>441739</xdr:colOff>
      <xdr:row>1</xdr:row>
      <xdr:rowOff>202463</xdr:rowOff>
    </xdr:from>
    <xdr:to>
      <xdr:col>5</xdr:col>
      <xdr:colOff>632406</xdr:colOff>
      <xdr:row>4</xdr:row>
      <xdr:rowOff>64418</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90290" y="294492"/>
          <a:ext cx="1101754" cy="782245"/>
        </a:xfrm>
        <a:prstGeom prst="rect">
          <a:avLst/>
        </a:prstGeom>
      </xdr:spPr>
    </xdr:pic>
    <xdr:clientData/>
  </xdr:twoCellAnchor>
  <xdr:twoCellAnchor editAs="oneCell">
    <xdr:from>
      <xdr:col>7</xdr:col>
      <xdr:colOff>4527825</xdr:colOff>
      <xdr:row>5</xdr:row>
      <xdr:rowOff>46015</xdr:rowOff>
    </xdr:from>
    <xdr:to>
      <xdr:col>7</xdr:col>
      <xdr:colOff>5646243</xdr:colOff>
      <xdr:row>5</xdr:row>
      <xdr:rowOff>899631</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8724347" y="1316015"/>
          <a:ext cx="1118418" cy="853616"/>
        </a:xfrm>
        <a:prstGeom prst="rect">
          <a:avLst/>
        </a:prstGeom>
      </xdr:spPr>
    </xdr:pic>
    <xdr:clientData/>
  </xdr:twoCellAnchor>
  <xdr:twoCellAnchor editAs="oneCell">
    <xdr:from>
      <xdr:col>4</xdr:col>
      <xdr:colOff>101231</xdr:colOff>
      <xdr:row>8</xdr:row>
      <xdr:rowOff>64421</xdr:rowOff>
    </xdr:from>
    <xdr:to>
      <xdr:col>4</xdr:col>
      <xdr:colOff>387663</xdr:colOff>
      <xdr:row>9</xdr:row>
      <xdr:rowOff>43760</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1849782" y="2926522"/>
          <a:ext cx="286432" cy="218615"/>
        </a:xfrm>
        <a:prstGeom prst="rect">
          <a:avLst/>
        </a:prstGeom>
      </xdr:spPr>
    </xdr:pic>
    <xdr:clientData/>
  </xdr:twoCellAnchor>
  <xdr:twoCellAnchor editAs="oneCell">
    <xdr:from>
      <xdr:col>4</xdr:col>
      <xdr:colOff>133993</xdr:colOff>
      <xdr:row>11</xdr:row>
      <xdr:rowOff>46014</xdr:rowOff>
    </xdr:from>
    <xdr:to>
      <xdr:col>4</xdr:col>
      <xdr:colOff>403061</xdr:colOff>
      <xdr:row>12</xdr:row>
      <xdr:rowOff>12101</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stretch>
          <a:fillRect/>
        </a:stretch>
      </xdr:blipFill>
      <xdr:spPr>
        <a:xfrm>
          <a:off x="1882544" y="3625942"/>
          <a:ext cx="269068" cy="205362"/>
        </a:xfrm>
        <a:prstGeom prst="rect">
          <a:avLst/>
        </a:prstGeom>
      </xdr:spPr>
    </xdr:pic>
    <xdr:clientData/>
  </xdr:twoCellAnchor>
  <xdr:twoCellAnchor editAs="oneCell">
    <xdr:from>
      <xdr:col>4</xdr:col>
      <xdr:colOff>157553</xdr:colOff>
      <xdr:row>14</xdr:row>
      <xdr:rowOff>46013</xdr:rowOff>
    </xdr:from>
    <xdr:to>
      <xdr:col>4</xdr:col>
      <xdr:colOff>397200</xdr:colOff>
      <xdr:row>14</xdr:row>
      <xdr:rowOff>228920</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1906104" y="4343767"/>
          <a:ext cx="239647" cy="182907"/>
        </a:xfrm>
        <a:prstGeom prst="rect">
          <a:avLst/>
        </a:prstGeom>
      </xdr:spPr>
    </xdr:pic>
    <xdr:clientData/>
  </xdr:twoCellAnchor>
  <xdr:twoCellAnchor editAs="oneCell">
    <xdr:from>
      <xdr:col>4</xdr:col>
      <xdr:colOff>162707</xdr:colOff>
      <xdr:row>16</xdr:row>
      <xdr:rowOff>230073</xdr:rowOff>
    </xdr:from>
    <xdr:to>
      <xdr:col>4</xdr:col>
      <xdr:colOff>421162</xdr:colOff>
      <xdr:row>17</xdr:row>
      <xdr:rowOff>188059</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7"/>
        <a:stretch>
          <a:fillRect/>
        </a:stretch>
      </xdr:blipFill>
      <xdr:spPr>
        <a:xfrm>
          <a:off x="1911258" y="5006377"/>
          <a:ext cx="258455" cy="197262"/>
        </a:xfrm>
        <a:prstGeom prst="rect">
          <a:avLst/>
        </a:prstGeom>
      </xdr:spPr>
    </xdr:pic>
    <xdr:clientData/>
  </xdr:twoCellAnchor>
  <xdr:twoCellAnchor editAs="oneCell">
    <xdr:from>
      <xdr:col>4</xdr:col>
      <xdr:colOff>186267</xdr:colOff>
      <xdr:row>18</xdr:row>
      <xdr:rowOff>27609</xdr:rowOff>
    </xdr:from>
    <xdr:to>
      <xdr:col>4</xdr:col>
      <xdr:colOff>427359</xdr:colOff>
      <xdr:row>18</xdr:row>
      <xdr:rowOff>211619</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7"/>
        <a:stretch>
          <a:fillRect/>
        </a:stretch>
      </xdr:blipFill>
      <xdr:spPr>
        <a:xfrm>
          <a:off x="1934818" y="5282464"/>
          <a:ext cx="241092" cy="184010"/>
        </a:xfrm>
        <a:prstGeom prst="rect">
          <a:avLst/>
        </a:prstGeom>
      </xdr:spPr>
    </xdr:pic>
    <xdr:clientData/>
  </xdr:twoCellAnchor>
  <xdr:twoCellAnchor editAs="oneCell">
    <xdr:from>
      <xdr:col>4</xdr:col>
      <xdr:colOff>163812</xdr:colOff>
      <xdr:row>19</xdr:row>
      <xdr:rowOff>7315</xdr:rowOff>
    </xdr:from>
    <xdr:to>
      <xdr:col>4</xdr:col>
      <xdr:colOff>414131</xdr:colOff>
      <xdr:row>19</xdr:row>
      <xdr:rowOff>198367</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7"/>
        <a:stretch>
          <a:fillRect/>
        </a:stretch>
      </xdr:blipFill>
      <xdr:spPr>
        <a:xfrm>
          <a:off x="1912363" y="5501445"/>
          <a:ext cx="250319" cy="191052"/>
        </a:xfrm>
        <a:prstGeom prst="rect">
          <a:avLst/>
        </a:prstGeom>
      </xdr:spPr>
    </xdr:pic>
    <xdr:clientData/>
  </xdr:twoCellAnchor>
  <xdr:twoCellAnchor editAs="oneCell">
    <xdr:from>
      <xdr:col>4</xdr:col>
      <xdr:colOff>165652</xdr:colOff>
      <xdr:row>22</xdr:row>
      <xdr:rowOff>31680</xdr:rowOff>
    </xdr:from>
    <xdr:to>
      <xdr:col>4</xdr:col>
      <xdr:colOff>386521</xdr:colOff>
      <xdr:row>22</xdr:row>
      <xdr:rowOff>200255</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7"/>
        <a:stretch>
          <a:fillRect/>
        </a:stretch>
      </xdr:blipFill>
      <xdr:spPr>
        <a:xfrm>
          <a:off x="1914203" y="6105593"/>
          <a:ext cx="220869" cy="168575"/>
        </a:xfrm>
        <a:prstGeom prst="rect">
          <a:avLst/>
        </a:prstGeom>
      </xdr:spPr>
    </xdr:pic>
    <xdr:clientData/>
  </xdr:twoCellAnchor>
  <xdr:twoCellAnchor editAs="oneCell">
    <xdr:from>
      <xdr:col>4</xdr:col>
      <xdr:colOff>161603</xdr:colOff>
      <xdr:row>23</xdr:row>
      <xdr:rowOff>64421</xdr:rowOff>
    </xdr:from>
    <xdr:to>
      <xdr:col>4</xdr:col>
      <xdr:colOff>370443</xdr:colOff>
      <xdr:row>23</xdr:row>
      <xdr:rowOff>223815</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7"/>
        <a:stretch>
          <a:fillRect/>
        </a:stretch>
      </xdr:blipFill>
      <xdr:spPr>
        <a:xfrm>
          <a:off x="1910154" y="6377609"/>
          <a:ext cx="208840" cy="159394"/>
        </a:xfrm>
        <a:prstGeom prst="rect">
          <a:avLst/>
        </a:prstGeom>
      </xdr:spPr>
    </xdr:pic>
    <xdr:clientData/>
  </xdr:twoCellAnchor>
  <xdr:twoCellAnchor editAs="oneCell">
    <xdr:from>
      <xdr:col>4</xdr:col>
      <xdr:colOff>166756</xdr:colOff>
      <xdr:row>24</xdr:row>
      <xdr:rowOff>46014</xdr:rowOff>
    </xdr:from>
    <xdr:to>
      <xdr:col>4</xdr:col>
      <xdr:colOff>426828</xdr:colOff>
      <xdr:row>25</xdr:row>
      <xdr:rowOff>5235</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7"/>
        <a:stretch>
          <a:fillRect/>
        </a:stretch>
      </xdr:blipFill>
      <xdr:spPr>
        <a:xfrm>
          <a:off x="1915307" y="6598478"/>
          <a:ext cx="260072" cy="198496"/>
        </a:xfrm>
        <a:prstGeom prst="rect">
          <a:avLst/>
        </a:prstGeom>
      </xdr:spPr>
    </xdr:pic>
    <xdr:clientData/>
  </xdr:twoCellAnchor>
  <xdr:twoCellAnchor editAs="oneCell">
    <xdr:from>
      <xdr:col>4</xdr:col>
      <xdr:colOff>171910</xdr:colOff>
      <xdr:row>25</xdr:row>
      <xdr:rowOff>51230</xdr:rowOff>
    </xdr:from>
    <xdr:to>
      <xdr:col>4</xdr:col>
      <xdr:colOff>432536</xdr:colOff>
      <xdr:row>26</xdr:row>
      <xdr:rowOff>10874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7"/>
        <a:stretch>
          <a:fillRect/>
        </a:stretch>
      </xdr:blipFill>
      <xdr:spPr>
        <a:xfrm>
          <a:off x="1920461" y="6842969"/>
          <a:ext cx="260626" cy="198919"/>
        </a:xfrm>
        <a:prstGeom prst="rect">
          <a:avLst/>
        </a:prstGeom>
      </xdr:spPr>
    </xdr:pic>
    <xdr:clientData/>
  </xdr:twoCellAnchor>
  <xdr:twoCellAnchor editAs="oneCell">
    <xdr:from>
      <xdr:col>4</xdr:col>
      <xdr:colOff>184058</xdr:colOff>
      <xdr:row>26</xdr:row>
      <xdr:rowOff>29920</xdr:rowOff>
    </xdr:from>
    <xdr:to>
      <xdr:col>4</xdr:col>
      <xdr:colOff>404927</xdr:colOff>
      <xdr:row>26</xdr:row>
      <xdr:rowOff>198495</xdr:rowOff>
    </xdr:to>
    <xdr:pic>
      <xdr:nvPicPr>
        <xdr:cNvPr id="22" name="Pictur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7"/>
        <a:stretch>
          <a:fillRect/>
        </a:stretch>
      </xdr:blipFill>
      <xdr:spPr>
        <a:xfrm>
          <a:off x="1932609" y="7060934"/>
          <a:ext cx="220869" cy="168575"/>
        </a:xfrm>
        <a:prstGeom prst="rect">
          <a:avLst/>
        </a:prstGeom>
      </xdr:spPr>
    </xdr:pic>
    <xdr:clientData/>
  </xdr:twoCellAnchor>
  <xdr:twoCellAnchor editAs="oneCell">
    <xdr:from>
      <xdr:col>4</xdr:col>
      <xdr:colOff>161603</xdr:colOff>
      <xdr:row>27</xdr:row>
      <xdr:rowOff>39007</xdr:rowOff>
    </xdr:from>
    <xdr:to>
      <xdr:col>4</xdr:col>
      <xdr:colOff>377319</xdr:colOff>
      <xdr:row>27</xdr:row>
      <xdr:rowOff>203649</xdr:rowOff>
    </xdr:to>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7"/>
        <a:stretch>
          <a:fillRect/>
        </a:stretch>
      </xdr:blipFill>
      <xdr:spPr>
        <a:xfrm>
          <a:off x="1910154" y="7309297"/>
          <a:ext cx="215716" cy="164642"/>
        </a:xfrm>
        <a:prstGeom prst="rect">
          <a:avLst/>
        </a:prstGeom>
      </xdr:spPr>
    </xdr:pic>
    <xdr:clientData/>
  </xdr:twoCellAnchor>
  <xdr:twoCellAnchor editAs="oneCell">
    <xdr:from>
      <xdr:col>4</xdr:col>
      <xdr:colOff>194365</xdr:colOff>
      <xdr:row>28</xdr:row>
      <xdr:rowOff>27609</xdr:rowOff>
    </xdr:from>
    <xdr:to>
      <xdr:col>4</xdr:col>
      <xdr:colOff>395592</xdr:colOff>
      <xdr:row>28</xdr:row>
      <xdr:rowOff>181193</xdr:rowOff>
    </xdr:to>
    <xdr:pic>
      <xdr:nvPicPr>
        <xdr:cNvPr id="24" name="Picture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7"/>
        <a:stretch>
          <a:fillRect/>
        </a:stretch>
      </xdr:blipFill>
      <xdr:spPr>
        <a:xfrm>
          <a:off x="1942916" y="7537174"/>
          <a:ext cx="201227" cy="153584"/>
        </a:xfrm>
        <a:prstGeom prst="rect">
          <a:avLst/>
        </a:prstGeom>
      </xdr:spPr>
    </xdr:pic>
    <xdr:clientData/>
  </xdr:twoCellAnchor>
  <xdr:twoCellAnchor editAs="oneCell">
    <xdr:from>
      <xdr:col>4</xdr:col>
      <xdr:colOff>171910</xdr:colOff>
      <xdr:row>28</xdr:row>
      <xdr:rowOff>238573</xdr:rowOff>
    </xdr:from>
    <xdr:to>
      <xdr:col>4</xdr:col>
      <xdr:colOff>404927</xdr:colOff>
      <xdr:row>29</xdr:row>
      <xdr:rowOff>177144</xdr:rowOff>
    </xdr:to>
    <xdr:pic>
      <xdr:nvPicPr>
        <xdr:cNvPr id="25" name="Picture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7"/>
        <a:stretch>
          <a:fillRect/>
        </a:stretch>
      </xdr:blipFill>
      <xdr:spPr>
        <a:xfrm>
          <a:off x="1920461" y="7748138"/>
          <a:ext cx="233017" cy="177847"/>
        </a:xfrm>
        <a:prstGeom prst="rect">
          <a:avLst/>
        </a:prstGeom>
      </xdr:spPr>
    </xdr:pic>
    <xdr:clientData/>
  </xdr:twoCellAnchor>
  <xdr:twoCellAnchor editAs="oneCell">
    <xdr:from>
      <xdr:col>4</xdr:col>
      <xdr:colOff>167861</xdr:colOff>
      <xdr:row>30</xdr:row>
      <xdr:rowOff>27277</xdr:rowOff>
    </xdr:from>
    <xdr:to>
      <xdr:col>4</xdr:col>
      <xdr:colOff>358913</xdr:colOff>
      <xdr:row>30</xdr:row>
      <xdr:rowOff>173095</xdr:rowOff>
    </xdr:to>
    <xdr:pic>
      <xdr:nvPicPr>
        <xdr:cNvPr id="26" name="Picture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7"/>
        <a:stretch>
          <a:fillRect/>
        </a:stretch>
      </xdr:blipFill>
      <xdr:spPr>
        <a:xfrm>
          <a:off x="1916412" y="8015393"/>
          <a:ext cx="191052" cy="145818"/>
        </a:xfrm>
        <a:prstGeom prst="rect">
          <a:avLst/>
        </a:prstGeom>
      </xdr:spPr>
    </xdr:pic>
    <xdr:clientData/>
  </xdr:twoCellAnchor>
  <xdr:twoCellAnchor editAs="oneCell">
    <xdr:from>
      <xdr:col>4</xdr:col>
      <xdr:colOff>163811</xdr:colOff>
      <xdr:row>31</xdr:row>
      <xdr:rowOff>9203</xdr:rowOff>
    </xdr:from>
    <xdr:to>
      <xdr:col>4</xdr:col>
      <xdr:colOff>409413</xdr:colOff>
      <xdr:row>31</xdr:row>
      <xdr:rowOff>196655</xdr:rowOff>
    </xdr:to>
    <xdr:pic>
      <xdr:nvPicPr>
        <xdr:cNvPr id="27" name="Picture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7"/>
        <a:stretch>
          <a:fillRect/>
        </a:stretch>
      </xdr:blipFill>
      <xdr:spPr>
        <a:xfrm>
          <a:off x="1912362" y="8236594"/>
          <a:ext cx="245602" cy="187452"/>
        </a:xfrm>
        <a:prstGeom prst="rect">
          <a:avLst/>
        </a:prstGeom>
      </xdr:spPr>
    </xdr:pic>
    <xdr:clientData/>
  </xdr:twoCellAnchor>
  <xdr:twoCellAnchor editAs="oneCell">
    <xdr:from>
      <xdr:col>4</xdr:col>
      <xdr:colOff>147246</xdr:colOff>
      <xdr:row>37</xdr:row>
      <xdr:rowOff>73624</xdr:rowOff>
    </xdr:from>
    <xdr:to>
      <xdr:col>4</xdr:col>
      <xdr:colOff>392848</xdr:colOff>
      <xdr:row>38</xdr:row>
      <xdr:rowOff>21801</xdr:rowOff>
    </xdr:to>
    <xdr:pic>
      <xdr:nvPicPr>
        <xdr:cNvPr id="28" name="Picture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7"/>
        <a:stretch>
          <a:fillRect/>
        </a:stretch>
      </xdr:blipFill>
      <xdr:spPr>
        <a:xfrm>
          <a:off x="1895797" y="9607827"/>
          <a:ext cx="245602" cy="187452"/>
        </a:xfrm>
        <a:prstGeom prst="rect">
          <a:avLst/>
        </a:prstGeom>
      </xdr:spPr>
    </xdr:pic>
    <xdr:clientData/>
  </xdr:twoCellAnchor>
  <xdr:twoCellAnchor editAs="oneCell">
    <xdr:from>
      <xdr:col>4</xdr:col>
      <xdr:colOff>152400</xdr:colOff>
      <xdr:row>38</xdr:row>
      <xdr:rowOff>106386</xdr:rowOff>
    </xdr:from>
    <xdr:to>
      <xdr:col>4</xdr:col>
      <xdr:colOff>398002</xdr:colOff>
      <xdr:row>39</xdr:row>
      <xdr:rowOff>54562</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7"/>
        <a:stretch>
          <a:fillRect/>
        </a:stretch>
      </xdr:blipFill>
      <xdr:spPr>
        <a:xfrm>
          <a:off x="1900951" y="9879864"/>
          <a:ext cx="245602" cy="187452"/>
        </a:xfrm>
        <a:prstGeom prst="rect">
          <a:avLst/>
        </a:prstGeom>
      </xdr:spPr>
    </xdr:pic>
    <xdr:clientData/>
  </xdr:twoCellAnchor>
  <xdr:twoCellAnchor editAs="oneCell">
    <xdr:from>
      <xdr:col>4</xdr:col>
      <xdr:colOff>185162</xdr:colOff>
      <xdr:row>40</xdr:row>
      <xdr:rowOff>28713</xdr:rowOff>
    </xdr:from>
    <xdr:to>
      <xdr:col>4</xdr:col>
      <xdr:colOff>430764</xdr:colOff>
      <xdr:row>40</xdr:row>
      <xdr:rowOff>216165</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7"/>
        <a:stretch>
          <a:fillRect/>
        </a:stretch>
      </xdr:blipFill>
      <xdr:spPr>
        <a:xfrm>
          <a:off x="1933713" y="10280742"/>
          <a:ext cx="245602" cy="187452"/>
        </a:xfrm>
        <a:prstGeom prst="rect">
          <a:avLst/>
        </a:prstGeom>
      </xdr:spPr>
    </xdr:pic>
    <xdr:clientData/>
  </xdr:twoCellAnchor>
  <xdr:twoCellAnchor editAs="oneCell">
    <xdr:from>
      <xdr:col>4</xdr:col>
      <xdr:colOff>162708</xdr:colOff>
      <xdr:row>43</xdr:row>
      <xdr:rowOff>61475</xdr:rowOff>
    </xdr:from>
    <xdr:to>
      <xdr:col>4</xdr:col>
      <xdr:colOff>408310</xdr:colOff>
      <xdr:row>44</xdr:row>
      <xdr:rowOff>9652</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7"/>
        <a:stretch>
          <a:fillRect/>
        </a:stretch>
      </xdr:blipFill>
      <xdr:spPr>
        <a:xfrm>
          <a:off x="1911259" y="10792055"/>
          <a:ext cx="245602" cy="187452"/>
        </a:xfrm>
        <a:prstGeom prst="rect">
          <a:avLst/>
        </a:prstGeom>
      </xdr:spPr>
    </xdr:pic>
    <xdr:clientData/>
  </xdr:twoCellAnchor>
  <xdr:twoCellAnchor editAs="oneCell">
    <xdr:from>
      <xdr:col>4</xdr:col>
      <xdr:colOff>195470</xdr:colOff>
      <xdr:row>46</xdr:row>
      <xdr:rowOff>66629</xdr:rowOff>
    </xdr:from>
    <xdr:to>
      <xdr:col>4</xdr:col>
      <xdr:colOff>441072</xdr:colOff>
      <xdr:row>47</xdr:row>
      <xdr:rowOff>14805</xdr:rowOff>
    </xdr:to>
    <xdr:pic>
      <xdr:nvPicPr>
        <xdr:cNvPr id="32" name="Picture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7"/>
        <a:stretch>
          <a:fillRect/>
        </a:stretch>
      </xdr:blipFill>
      <xdr:spPr>
        <a:xfrm>
          <a:off x="1944021" y="11515035"/>
          <a:ext cx="245602" cy="18745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337037</xdr:colOff>
      <xdr:row>37</xdr:row>
      <xdr:rowOff>73270</xdr:rowOff>
    </xdr:from>
    <xdr:to>
      <xdr:col>16</xdr:col>
      <xdr:colOff>615460</xdr:colOff>
      <xdr:row>42</xdr:row>
      <xdr:rowOff>0</xdr:rowOff>
    </xdr:to>
    <xdr:sp macro="" textlink="">
      <xdr:nvSpPr>
        <xdr:cNvPr id="32771" name="Text Box 3">
          <a:extLst>
            <a:ext uri="{FF2B5EF4-FFF2-40B4-BE49-F238E27FC236}">
              <a16:creationId xmlns:a16="http://schemas.microsoft.com/office/drawing/2014/main" id="{00000000-0008-0000-0900-000003800000}"/>
            </a:ext>
          </a:extLst>
        </xdr:cNvPr>
        <xdr:cNvSpPr txBox="1">
          <a:spLocks noChangeArrowheads="1"/>
        </xdr:cNvSpPr>
      </xdr:nvSpPr>
      <xdr:spPr bwMode="auto">
        <a:xfrm>
          <a:off x="10580075" y="11342078"/>
          <a:ext cx="3971193" cy="791307"/>
        </a:xfrm>
        <a:prstGeom prst="rect">
          <a:avLst/>
        </a:prstGeom>
        <a:solidFill>
          <a:schemeClr val="bg1"/>
        </a:solidFill>
        <a:ln>
          <a:noFill/>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      </a:t>
          </a:r>
          <a:r>
            <a:rPr lang="en-US" sz="1200" b="1" i="0" u="none" strike="noStrike" baseline="0">
              <a:solidFill>
                <a:srgbClr val="000000"/>
              </a:solidFill>
              <a:latin typeface="Arial"/>
              <a:cs typeface="Arial"/>
            </a:rPr>
            <a:t> J</a:t>
          </a:r>
          <a:r>
            <a:rPr lang="en-US" sz="1200" b="0" i="0" u="none" strike="noStrike" baseline="0">
              <a:solidFill>
                <a:srgbClr val="000000"/>
              </a:solidFill>
              <a:latin typeface="Arial"/>
              <a:cs typeface="Arial"/>
            </a:rPr>
            <a:t>odi Batten, SNS</a:t>
          </a: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National Sales &amp; Marketing Director -</a:t>
          </a:r>
          <a:r>
            <a:rPr lang="en-US" sz="1200">
              <a:latin typeface="Arial" panose="020B0604020202020204" pitchFamily="34" charset="0"/>
              <a:cs typeface="Arial" panose="020B0604020202020204" pitchFamily="34" charset="0"/>
            </a:rPr>
            <a:t> </a:t>
          </a:r>
        </a:p>
        <a:p>
          <a:pPr algn="l" rtl="0">
            <a:defRPr sz="1000"/>
          </a:pPr>
          <a:r>
            <a:rPr lang="en-US" sz="1200" b="0" i="0" u="none" strike="noStrike" baseline="0">
              <a:effectLst/>
              <a:latin typeface="Arial" panose="020B0604020202020204" pitchFamily="34" charset="0"/>
              <a:ea typeface="+mn-ea"/>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Education (K12) / Non-Commercial</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00"/>
              </a:solidFill>
              <a:latin typeface="Arial" panose="020B0604020202020204" pitchFamily="34" charset="0"/>
              <a:cs typeface="Arial" panose="020B0604020202020204" pitchFamily="34" charset="0"/>
            </a:rPr>
            <a:t>         </a:t>
          </a:r>
          <a:r>
            <a:rPr lang="en-US" sz="1200" b="0" i="0" u="none" strike="noStrike">
              <a:effectLst/>
              <a:latin typeface="Arial" panose="020B0604020202020204" pitchFamily="34" charset="0"/>
              <a:ea typeface="+mn-ea"/>
              <a:cs typeface="Arial" panose="020B0604020202020204" pitchFamily="34" charset="0"/>
            </a:rPr>
            <a:t>(</a:t>
          </a:r>
          <a:r>
            <a:rPr lang="en-US" sz="1200" b="0" i="0" u="none" strike="noStrike" baseline="0">
              <a:solidFill>
                <a:srgbClr val="000000"/>
              </a:solidFill>
              <a:latin typeface="Arial" panose="020B0604020202020204" pitchFamily="34" charset="0"/>
              <a:ea typeface="+mn-ea"/>
              <a:cs typeface="Arial" panose="020B0604020202020204" pitchFamily="34" charset="0"/>
            </a:rPr>
            <a:t>5</a:t>
          </a:r>
          <a:r>
            <a:rPr lang="en-US" sz="1200" b="0" i="0" u="none" strike="noStrike">
              <a:effectLst/>
              <a:latin typeface="Arial" panose="020B0604020202020204" pitchFamily="34" charset="0"/>
              <a:ea typeface="+mn-ea"/>
              <a:cs typeface="Arial" panose="020B0604020202020204" pitchFamily="34" charset="0"/>
            </a:rPr>
            <a:t>12) 261-5060</a:t>
          </a:r>
          <a:r>
            <a:rPr lang="en-US" sz="1200">
              <a:latin typeface="Arial" panose="020B0604020202020204" pitchFamily="34" charset="0"/>
              <a:cs typeface="Arial" panose="020B0604020202020204" pitchFamily="34" charset="0"/>
            </a:rPr>
            <a:t> </a:t>
          </a:r>
          <a:endParaRPr lang="en-US" sz="12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en-US" sz="1200" b="0" i="0" u="none" strike="noStrike" baseline="0">
              <a:solidFill>
                <a:srgbClr val="0000FF"/>
              </a:solidFill>
              <a:latin typeface="Arial"/>
              <a:cs typeface="Arial"/>
            </a:rPr>
            <a:t>         jbatten@redgold.com</a:t>
          </a:r>
        </a:p>
      </xdr:txBody>
    </xdr:sp>
    <xdr:clientData/>
  </xdr:twoCellAnchor>
  <xdr:twoCellAnchor>
    <xdr:from>
      <xdr:col>7</xdr:col>
      <xdr:colOff>1178902</xdr:colOff>
      <xdr:row>36</xdr:row>
      <xdr:rowOff>180975</xdr:rowOff>
    </xdr:from>
    <xdr:to>
      <xdr:col>10</xdr:col>
      <xdr:colOff>413971</xdr:colOff>
      <xdr:row>44</xdr:row>
      <xdr:rowOff>0</xdr:rowOff>
    </xdr:to>
    <xdr:sp macro="" textlink="">
      <xdr:nvSpPr>
        <xdr:cNvPr id="32772" name="Text Box 4">
          <a:extLst>
            <a:ext uri="{FF2B5EF4-FFF2-40B4-BE49-F238E27FC236}">
              <a16:creationId xmlns:a16="http://schemas.microsoft.com/office/drawing/2014/main" id="{00000000-0008-0000-0900-000004800000}"/>
            </a:ext>
          </a:extLst>
        </xdr:cNvPr>
        <xdr:cNvSpPr txBox="1">
          <a:spLocks noChangeArrowheads="1"/>
        </xdr:cNvSpPr>
      </xdr:nvSpPr>
      <xdr:spPr bwMode="auto">
        <a:xfrm>
          <a:off x="6322402" y="11054129"/>
          <a:ext cx="3748454" cy="154744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US" sz="1200" b="1" i="0" u="none" strike="noStrike" baseline="0">
              <a:solidFill>
                <a:srgbClr val="000000"/>
              </a:solidFill>
              <a:latin typeface="Arial"/>
              <a:cs typeface="Arial"/>
            </a:rPr>
            <a:t>             </a:t>
          </a:r>
          <a:r>
            <a:rPr lang="en-US" sz="1200" b="1" i="0" u="none" strike="noStrike" baseline="0">
              <a:solidFill>
                <a:srgbClr val="FF0000"/>
              </a:solidFill>
              <a:latin typeface="Arial"/>
              <a:cs typeface="Arial"/>
            </a:rPr>
            <a:t> MAIL</a:t>
          </a:r>
          <a:r>
            <a:rPr lang="en-US" sz="1200" b="1" i="0" u="none" strike="noStrike" baseline="0">
              <a:solidFill>
                <a:srgbClr val="000000"/>
              </a:solidFill>
              <a:latin typeface="Arial"/>
              <a:cs typeface="Arial"/>
            </a:rPr>
            <a:t>    RED GOLD, LLC.  </a:t>
          </a:r>
          <a:r>
            <a:rPr lang="en-US" sz="1200" b="0" i="0" u="none" strike="noStrike" baseline="0">
              <a:solidFill>
                <a:srgbClr val="000000"/>
              </a:solidFill>
              <a:latin typeface="Arial"/>
              <a:cs typeface="Arial"/>
            </a:rPr>
            <a:t>  </a:t>
          </a:r>
          <a:r>
            <a:rPr lang="en-US" sz="1200" b="1" i="0" u="none" strike="noStrike" baseline="0">
              <a:solidFill>
                <a:srgbClr val="000000"/>
              </a:solidFill>
              <a:latin typeface="Arial"/>
              <a:cs typeface="Arial"/>
            </a:rPr>
            <a:t>      </a:t>
          </a:r>
        </a:p>
        <a:p>
          <a:pPr algn="l" rtl="0">
            <a:defRPr sz="1000"/>
          </a:pPr>
          <a:r>
            <a:rPr lang="en-US" sz="1200" b="1" i="0" u="none" strike="noStrike" baseline="0">
              <a:solidFill>
                <a:srgbClr val="FF0000"/>
              </a:solidFill>
              <a:latin typeface="Arial"/>
              <a:cs typeface="Arial"/>
            </a:rPr>
            <a:t>COMPLETED</a:t>
          </a:r>
          <a:r>
            <a:rPr lang="en-US" sz="1200" b="1" i="0" u="none" strike="noStrike" baseline="0">
              <a:solidFill>
                <a:srgbClr val="000000"/>
              </a:solidFill>
              <a:latin typeface="Arial"/>
              <a:cs typeface="Arial"/>
            </a:rPr>
            <a:t> </a:t>
          </a:r>
          <a:r>
            <a:rPr lang="en-US" sz="1200" b="0" i="0" u="none" strike="noStrike" baseline="0">
              <a:solidFill>
                <a:srgbClr val="000000"/>
              </a:solidFill>
              <a:latin typeface="Arial"/>
              <a:cs typeface="Arial"/>
            </a:rPr>
            <a:t>   Danielle Meiring</a:t>
          </a:r>
        </a:p>
        <a:p>
          <a:pPr algn="l" rtl="0">
            <a:defRPr sz="1000"/>
          </a:pPr>
          <a:r>
            <a:rPr lang="en-US" sz="1200" b="0" i="0" u="none" strike="noStrike" baseline="0">
              <a:solidFill>
                <a:srgbClr val="000000"/>
              </a:solidFill>
              <a:latin typeface="Arial"/>
              <a:cs typeface="Arial"/>
            </a:rPr>
            <a:t>   </a:t>
          </a:r>
          <a:r>
            <a:rPr lang="en-US" sz="1200" b="0" i="0" u="none" strike="noStrike" baseline="0">
              <a:solidFill>
                <a:srgbClr val="FF0000"/>
              </a:solidFill>
              <a:latin typeface="Arial"/>
              <a:cs typeface="Arial"/>
            </a:rPr>
            <a:t>   </a:t>
          </a:r>
          <a:r>
            <a:rPr lang="en-US" sz="1200" b="1" i="0" u="none" strike="noStrike" baseline="0">
              <a:solidFill>
                <a:srgbClr val="FF0000"/>
              </a:solidFill>
              <a:latin typeface="Arial"/>
              <a:cs typeface="Arial"/>
            </a:rPr>
            <a:t>FORM TO</a:t>
          </a:r>
          <a:r>
            <a:rPr lang="en-US" sz="1200" b="1" i="0" u="none" strike="noStrike" baseline="0">
              <a:solidFill>
                <a:srgbClr val="000000"/>
              </a:solidFill>
              <a:latin typeface="Arial"/>
              <a:cs typeface="Arial"/>
            </a:rPr>
            <a:t>:</a:t>
          </a:r>
          <a:r>
            <a:rPr lang="en-US" sz="1200" b="0" i="0" u="none" strike="noStrike" baseline="0">
              <a:solidFill>
                <a:srgbClr val="000000"/>
              </a:solidFill>
              <a:latin typeface="Arial"/>
              <a:cs typeface="Arial"/>
            </a:rPr>
            <a:t>   K12 Sales &amp; Bid Coordinator</a:t>
          </a:r>
        </a:p>
        <a:p>
          <a:pPr algn="l" rtl="0">
            <a:defRPr sz="1000"/>
          </a:pPr>
          <a:r>
            <a:rPr lang="en-US" sz="1200" b="0" i="0" u="none" strike="noStrike" baseline="0">
              <a:solidFill>
                <a:srgbClr val="000000"/>
              </a:solidFill>
              <a:latin typeface="Arial"/>
              <a:cs typeface="Arial"/>
            </a:rPr>
            <a:t>	     Foodservice Non-Commercial</a:t>
          </a:r>
        </a:p>
        <a:p>
          <a:pPr algn="l" rtl="0">
            <a:defRPr sz="1000"/>
          </a:pPr>
          <a:r>
            <a:rPr lang="en-US" sz="1200" b="0" i="0" u="none" strike="noStrike" baseline="0">
              <a:solidFill>
                <a:srgbClr val="000000"/>
              </a:solidFill>
              <a:latin typeface="Arial"/>
              <a:cs typeface="Arial"/>
            </a:rPr>
            <a:t>                           P.O. Box 83</a:t>
          </a:r>
        </a:p>
        <a:p>
          <a:pPr algn="l" rtl="0">
            <a:defRPr sz="1000"/>
          </a:pPr>
          <a:r>
            <a:rPr lang="en-US" sz="1200" b="0" i="0" u="none" strike="noStrike" baseline="0">
              <a:solidFill>
                <a:srgbClr val="000000"/>
              </a:solidFill>
              <a:latin typeface="Arial"/>
              <a:cs typeface="Arial"/>
            </a:rPr>
            <a:t>                           Elwood, IN  46036</a:t>
          </a:r>
        </a:p>
        <a:p>
          <a:pPr algn="l" rtl="0">
            <a:defRPr sz="1000"/>
          </a:pPr>
          <a:r>
            <a:rPr lang="en-US" sz="1200" b="0" i="0" u="none" strike="noStrike" baseline="0">
              <a:solidFill>
                <a:srgbClr val="000000"/>
              </a:solidFill>
              <a:latin typeface="Arial"/>
              <a:cs typeface="Arial"/>
            </a:rPr>
            <a:t>                           (877) 748-9798  Ext. 1209</a:t>
          </a:r>
        </a:p>
        <a:p>
          <a:pPr algn="l" rtl="0">
            <a:defRPr sz="1000"/>
          </a:pPr>
          <a:r>
            <a:rPr lang="en-US" sz="1200" b="0" i="0" u="none" strike="noStrike" baseline="0">
              <a:solidFill>
                <a:srgbClr val="0000FF"/>
              </a:solidFill>
              <a:latin typeface="Arial"/>
              <a:cs typeface="Arial"/>
            </a:rPr>
            <a:t>                           dmeiring@redgold.com</a:t>
          </a:r>
          <a:endParaRPr lang="en-US" sz="1100" b="0" i="0" u="none" strike="noStrike" baseline="0">
            <a:solidFill>
              <a:srgbClr val="0000FF"/>
            </a:solidFill>
            <a:latin typeface="Arial"/>
            <a:cs typeface="Arial"/>
          </a:endParaRPr>
        </a:p>
        <a:p>
          <a:pPr algn="l" rtl="0">
            <a:defRPr sz="1000"/>
          </a:pPr>
          <a:r>
            <a:rPr lang="en-US" sz="1100" b="0" i="0" u="none" strike="noStrike" baseline="0">
              <a:solidFill>
                <a:srgbClr val="000000"/>
              </a:solidFill>
              <a:latin typeface="Arial"/>
              <a:cs typeface="Arial"/>
            </a:rPr>
            <a:t>                               </a:t>
          </a:r>
        </a:p>
      </xdr:txBody>
    </xdr:sp>
    <xdr:clientData/>
  </xdr:twoCellAnchor>
  <xdr:twoCellAnchor editAs="oneCell">
    <xdr:from>
      <xdr:col>1</xdr:col>
      <xdr:colOff>179915</xdr:colOff>
      <xdr:row>1</xdr:row>
      <xdr:rowOff>102836</xdr:rowOff>
    </xdr:from>
    <xdr:to>
      <xdr:col>4</xdr:col>
      <xdr:colOff>102569</xdr:colOff>
      <xdr:row>7</xdr:row>
      <xdr:rowOff>21166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3998" y="282753"/>
          <a:ext cx="3478654" cy="14740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44451</xdr:colOff>
      <xdr:row>1</xdr:row>
      <xdr:rowOff>38101</xdr:rowOff>
    </xdr:from>
    <xdr:to>
      <xdr:col>4</xdr:col>
      <xdr:colOff>844550</xdr:colOff>
      <xdr:row>5</xdr:row>
      <xdr:rowOff>71398</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196851"/>
          <a:ext cx="1936749" cy="82069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576262</xdr:colOff>
      <xdr:row>0</xdr:row>
      <xdr:rowOff>160339</xdr:rowOff>
    </xdr:from>
    <xdr:to>
      <xdr:col>11</xdr:col>
      <xdr:colOff>1587</xdr:colOff>
      <xdr:row>4</xdr:row>
      <xdr:rowOff>57390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12362" y="160339"/>
          <a:ext cx="2625725" cy="1167051"/>
        </a:xfrm>
        <a:prstGeom prst="rect">
          <a:avLst/>
        </a:prstGeom>
      </xdr:spPr>
    </xdr:pic>
    <xdr:clientData/>
  </xdr:twoCellAnchor>
  <xdr:twoCellAnchor editAs="oneCell">
    <xdr:from>
      <xdr:col>15</xdr:col>
      <xdr:colOff>244485</xdr:colOff>
      <xdr:row>0</xdr:row>
      <xdr:rowOff>71440</xdr:rowOff>
    </xdr:from>
    <xdr:to>
      <xdr:col>17</xdr:col>
      <xdr:colOff>587385</xdr:colOff>
      <xdr:row>4</xdr:row>
      <xdr:rowOff>56200</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82785" y="71440"/>
          <a:ext cx="1244600" cy="1270000"/>
        </a:xfrm>
        <a:prstGeom prst="rect">
          <a:avLst/>
        </a:prstGeom>
      </xdr:spPr>
    </xdr:pic>
    <xdr:clientData/>
  </xdr:twoCellAnchor>
  <xdr:twoCellAnchor editAs="oneCell">
    <xdr:from>
      <xdr:col>11</xdr:col>
      <xdr:colOff>284161</xdr:colOff>
      <xdr:row>0</xdr:row>
      <xdr:rowOff>134937</xdr:rowOff>
    </xdr:from>
    <xdr:to>
      <xdr:col>15</xdr:col>
      <xdr:colOff>18305</xdr:colOff>
      <xdr:row>3</xdr:row>
      <xdr:rowOff>190499</xdr:rowOff>
    </xdr:to>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933361" y="134937"/>
          <a:ext cx="1434674" cy="1058862"/>
        </a:xfrm>
        <a:prstGeom prst="rect">
          <a:avLst/>
        </a:prstGeom>
      </xdr:spPr>
    </xdr:pic>
    <xdr:clientData/>
  </xdr:twoCellAnchor>
  <xdr:twoCellAnchor editAs="oneCell">
    <xdr:from>
      <xdr:col>1</xdr:col>
      <xdr:colOff>70896</xdr:colOff>
      <xdr:row>0</xdr:row>
      <xdr:rowOff>150813</xdr:rowOff>
    </xdr:from>
    <xdr:to>
      <xdr:col>3</xdr:col>
      <xdr:colOff>801689</xdr:colOff>
      <xdr:row>4</xdr:row>
      <xdr:rowOff>133610</xdr:rowOff>
    </xdr:to>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2334" y="150813"/>
          <a:ext cx="2929480" cy="12413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251255</xdr:colOff>
      <xdr:row>1</xdr:row>
      <xdr:rowOff>132851</xdr:rowOff>
    </xdr:from>
    <xdr:ext cx="1159839" cy="870903"/>
    <xdr:pic>
      <xdr:nvPicPr>
        <xdr:cNvPr id="2" name="Picture 1">
          <a:extLst>
            <a:ext uri="{FF2B5EF4-FFF2-40B4-BE49-F238E27FC236}">
              <a16:creationId xmlns:a16="http://schemas.microsoft.com/office/drawing/2014/main" id="{19BA3771-09D0-4FFB-82F0-AA7AB1C02D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16630" y="228101"/>
          <a:ext cx="1159839" cy="870903"/>
        </a:xfrm>
        <a:prstGeom prst="rect">
          <a:avLst/>
        </a:prstGeom>
      </xdr:spPr>
    </xdr:pic>
    <xdr:clientData/>
  </xdr:oneCellAnchor>
  <xdr:oneCellAnchor>
    <xdr:from>
      <xdr:col>8</xdr:col>
      <xdr:colOff>44175</xdr:colOff>
      <xdr:row>3</xdr:row>
      <xdr:rowOff>265043</xdr:rowOff>
    </xdr:from>
    <xdr:ext cx="4873706" cy="264560"/>
    <xdr:sp macro="" textlink="">
      <xdr:nvSpPr>
        <xdr:cNvPr id="3" name="TextBox 2">
          <a:extLst>
            <a:ext uri="{FF2B5EF4-FFF2-40B4-BE49-F238E27FC236}">
              <a16:creationId xmlns:a16="http://schemas.microsoft.com/office/drawing/2014/main" id="{9FDE6640-1C64-4CAE-AD0A-F900745F6E16}"/>
            </a:ext>
          </a:extLst>
        </xdr:cNvPr>
        <xdr:cNvSpPr txBox="1"/>
      </xdr:nvSpPr>
      <xdr:spPr>
        <a:xfrm>
          <a:off x="11550375" y="1246118"/>
          <a:ext cx="4873706" cy="264560"/>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This</a:t>
          </a:r>
          <a:r>
            <a:rPr lang="en-US" sz="1100" b="1" baseline="0"/>
            <a:t> Calculator</a:t>
          </a:r>
          <a:r>
            <a:rPr lang="en-US" sz="1100" b="1"/>
            <a:t> is most useful when acccessed and</a:t>
          </a:r>
          <a:r>
            <a:rPr lang="en-US" sz="1100" b="1" baseline="0"/>
            <a:t> used in the electronic format.</a:t>
          </a:r>
        </a:p>
      </xdr:txBody>
    </xdr:sp>
    <xdr:clientData/>
  </xdr:oneCellAnchor>
  <xdr:oneCellAnchor>
    <xdr:from>
      <xdr:col>7</xdr:col>
      <xdr:colOff>4653309</xdr:colOff>
      <xdr:row>4</xdr:row>
      <xdr:rowOff>252570</xdr:rowOff>
    </xdr:from>
    <xdr:ext cx="1709389" cy="1197659"/>
    <xdr:pic>
      <xdr:nvPicPr>
        <xdr:cNvPr id="4" name="Picture 3">
          <a:extLst>
            <a:ext uri="{FF2B5EF4-FFF2-40B4-BE49-F238E27FC236}">
              <a16:creationId xmlns:a16="http://schemas.microsoft.com/office/drawing/2014/main" id="{6B606587-476F-4332-87CF-1D5D2875E4DA}"/>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8951" t="40473" r="41216" b="39043"/>
        <a:stretch/>
      </xdr:blipFill>
      <xdr:spPr>
        <a:xfrm rot="20810471">
          <a:off x="8876059" y="1538445"/>
          <a:ext cx="1709389" cy="1197659"/>
        </a:xfrm>
        <a:prstGeom prst="rect">
          <a:avLst/>
        </a:prstGeom>
      </xdr:spPr>
    </xdr:pic>
    <xdr:clientData/>
  </xdr:oneCellAnchor>
  <xdr:oneCellAnchor>
    <xdr:from>
      <xdr:col>7</xdr:col>
      <xdr:colOff>1143000</xdr:colOff>
      <xdr:row>5</xdr:row>
      <xdr:rowOff>15875</xdr:rowOff>
    </xdr:from>
    <xdr:ext cx="1162015" cy="1007135"/>
    <xdr:pic>
      <xdr:nvPicPr>
        <xdr:cNvPr id="5" name="Picture 4">
          <a:extLst>
            <a:ext uri="{FF2B5EF4-FFF2-40B4-BE49-F238E27FC236}">
              <a16:creationId xmlns:a16="http://schemas.microsoft.com/office/drawing/2014/main" id="{C60B7CFD-BBD3-4D45-AD55-FD4A3DD42A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365750" y="1555750"/>
          <a:ext cx="1162015" cy="1007135"/>
        </a:xfrm>
        <a:prstGeom prst="rect">
          <a:avLst/>
        </a:prstGeom>
      </xdr:spPr>
    </xdr:pic>
    <xdr:clientData/>
  </xdr:oneCellAnchor>
  <xdr:oneCellAnchor>
    <xdr:from>
      <xdr:col>7</xdr:col>
      <xdr:colOff>5822884</xdr:colOff>
      <xdr:row>1</xdr:row>
      <xdr:rowOff>249478</xdr:rowOff>
    </xdr:from>
    <xdr:ext cx="1588236" cy="909601"/>
    <xdr:pic>
      <xdr:nvPicPr>
        <xdr:cNvPr id="6" name="Picture 5">
          <a:extLst>
            <a:ext uri="{FF2B5EF4-FFF2-40B4-BE49-F238E27FC236}">
              <a16:creationId xmlns:a16="http://schemas.microsoft.com/office/drawing/2014/main" id="{FA89EA4D-84F7-4015-9847-CD853E9CC85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18634" y="344728"/>
          <a:ext cx="1588236" cy="909601"/>
        </a:xfrm>
        <a:prstGeom prst="rect">
          <a:avLst/>
        </a:prstGeom>
      </xdr:spPr>
    </xdr:pic>
    <xdr:clientData/>
  </xdr:oneCellAnchor>
  <xdr:oneCellAnchor>
    <xdr:from>
      <xdr:col>7</xdr:col>
      <xdr:colOff>4435598</xdr:colOff>
      <xdr:row>0</xdr:row>
      <xdr:rowOff>32680</xdr:rowOff>
    </xdr:from>
    <xdr:ext cx="1032997" cy="942044"/>
    <xdr:pic>
      <xdr:nvPicPr>
        <xdr:cNvPr id="7" name="Picture 6">
          <a:extLst>
            <a:ext uri="{FF2B5EF4-FFF2-40B4-BE49-F238E27FC236}">
              <a16:creationId xmlns:a16="http://schemas.microsoft.com/office/drawing/2014/main" id="{9201B6C7-EF5C-4E99-A79E-5134107C2C9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531348" y="32680"/>
          <a:ext cx="1032997" cy="942044"/>
        </a:xfrm>
        <a:prstGeom prst="rect">
          <a:avLst/>
        </a:prstGeom>
      </xdr:spPr>
    </xdr:pic>
    <xdr:clientData/>
  </xdr:oneCellAnchor>
  <xdr:oneCellAnchor>
    <xdr:from>
      <xdr:col>8</xdr:col>
      <xdr:colOff>53645</xdr:colOff>
      <xdr:row>1</xdr:row>
      <xdr:rowOff>23678</xdr:rowOff>
    </xdr:from>
    <xdr:ext cx="1110320" cy="1204158"/>
    <xdr:pic>
      <xdr:nvPicPr>
        <xdr:cNvPr id="8" name="Picture 7">
          <a:extLst>
            <a:ext uri="{FF2B5EF4-FFF2-40B4-BE49-F238E27FC236}">
              <a16:creationId xmlns:a16="http://schemas.microsoft.com/office/drawing/2014/main" id="{CBA880BF-B9F9-44E5-83A3-74421F1975E7}"/>
            </a:ext>
          </a:extLst>
        </xdr:cNvPr>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1650" t="41565" r="41216" b="39043"/>
        <a:stretch/>
      </xdr:blipFill>
      <xdr:spPr>
        <a:xfrm rot="653094">
          <a:off x="11559845" y="118928"/>
          <a:ext cx="1110320" cy="1204158"/>
        </a:xfrm>
        <a:prstGeom prst="rect">
          <a:avLst/>
        </a:prstGeom>
      </xdr:spPr>
    </xdr:pic>
    <xdr:clientData/>
  </xdr:oneCellAnchor>
  <xdr:oneCellAnchor>
    <xdr:from>
      <xdr:col>9</xdr:col>
      <xdr:colOff>424091</xdr:colOff>
      <xdr:row>1</xdr:row>
      <xdr:rowOff>271236</xdr:rowOff>
    </xdr:from>
    <xdr:ext cx="1527810" cy="743370"/>
    <xdr:pic>
      <xdr:nvPicPr>
        <xdr:cNvPr id="9" name="Picture 8">
          <a:extLst>
            <a:ext uri="{FF2B5EF4-FFF2-40B4-BE49-F238E27FC236}">
              <a16:creationId xmlns:a16="http://schemas.microsoft.com/office/drawing/2014/main" id="{43EC9CAF-BA47-435B-B366-BCE48EC5BBB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3251091" y="366486"/>
          <a:ext cx="1527810" cy="743370"/>
        </a:xfrm>
        <a:prstGeom prst="rect">
          <a:avLst/>
        </a:prstGeom>
      </xdr:spPr>
    </xdr:pic>
    <xdr:clientData/>
  </xdr:oneCellAnchor>
  <xdr:oneCellAnchor>
    <xdr:from>
      <xdr:col>2</xdr:col>
      <xdr:colOff>163129</xdr:colOff>
      <xdr:row>1</xdr:row>
      <xdr:rowOff>63498</xdr:rowOff>
    </xdr:from>
    <xdr:ext cx="2847496" cy="1262685"/>
    <xdr:pic>
      <xdr:nvPicPr>
        <xdr:cNvPr id="11" name="Picture 10">
          <a:extLst>
            <a:ext uri="{FF2B5EF4-FFF2-40B4-BE49-F238E27FC236}">
              <a16:creationId xmlns:a16="http://schemas.microsoft.com/office/drawing/2014/main" id="{F8F5FB52-12B1-4284-9D53-AAE46DBACB85}"/>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29804" y="158748"/>
          <a:ext cx="2847496" cy="126268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117597</xdr:colOff>
      <xdr:row>1</xdr:row>
      <xdr:rowOff>50800</xdr:rowOff>
    </xdr:from>
    <xdr:to>
      <xdr:col>5</xdr:col>
      <xdr:colOff>362306</xdr:colOff>
      <xdr:row>5</xdr:row>
      <xdr:rowOff>101600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97" y="215900"/>
          <a:ext cx="2937109" cy="1244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156708</xdr:colOff>
      <xdr:row>1</xdr:row>
      <xdr:rowOff>12700</xdr:rowOff>
    </xdr:from>
    <xdr:to>
      <xdr:col>5</xdr:col>
      <xdr:colOff>635000</xdr:colOff>
      <xdr:row>5</xdr:row>
      <xdr:rowOff>93821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08" y="177800"/>
          <a:ext cx="3488192" cy="1478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24726</xdr:colOff>
      <xdr:row>1</xdr:row>
      <xdr:rowOff>21166</xdr:rowOff>
    </xdr:from>
    <xdr:to>
      <xdr:col>5</xdr:col>
      <xdr:colOff>21165</xdr:colOff>
      <xdr:row>5</xdr:row>
      <xdr:rowOff>263</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9893" y="179916"/>
          <a:ext cx="3234939" cy="13708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209550</xdr:colOff>
      <xdr:row>111</xdr:row>
      <xdr:rowOff>219075</xdr:rowOff>
    </xdr:from>
    <xdr:to>
      <xdr:col>18</xdr:col>
      <xdr:colOff>38100</xdr:colOff>
      <xdr:row>123</xdr:row>
      <xdr:rowOff>0</xdr:rowOff>
    </xdr:to>
    <xdr:sp macro="" textlink="">
      <xdr:nvSpPr>
        <xdr:cNvPr id="26629" name="Text Box 5">
          <a:extLst>
            <a:ext uri="{FF2B5EF4-FFF2-40B4-BE49-F238E27FC236}">
              <a16:creationId xmlns:a16="http://schemas.microsoft.com/office/drawing/2014/main" id="{00000000-0008-0000-0500-000005680000}"/>
            </a:ext>
          </a:extLst>
        </xdr:cNvPr>
        <xdr:cNvSpPr txBox="1">
          <a:spLocks noChangeArrowheads="1"/>
        </xdr:cNvSpPr>
      </xdr:nvSpPr>
      <xdr:spPr bwMode="auto">
        <a:xfrm>
          <a:off x="12753975" y="22078950"/>
          <a:ext cx="4991100" cy="3514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9050">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600" b="1" i="0" u="none" strike="noStrike" baseline="0">
              <a:solidFill>
                <a:srgbClr val="000000"/>
              </a:solidFill>
              <a:latin typeface="Arial"/>
              <a:cs typeface="Arial"/>
            </a:rPr>
            <a:t>SUBMIT YOUR REBATE REQUEST: </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1) BY MAIL </a:t>
          </a:r>
        </a:p>
        <a:p>
          <a:pPr algn="ctr" rtl="0">
            <a:defRPr sz="1000"/>
          </a:pPr>
          <a:r>
            <a:rPr lang="en-US" sz="1200" b="0" i="0" u="none" strike="noStrike" baseline="0">
              <a:solidFill>
                <a:srgbClr val="000000"/>
              </a:solidFill>
              <a:latin typeface="Arial"/>
              <a:cs typeface="Arial"/>
            </a:rPr>
            <a:t> </a:t>
          </a:r>
        </a:p>
        <a:p>
          <a:pPr algn="ctr" rtl="0">
            <a:defRPr sz="1000"/>
          </a:pPr>
          <a:r>
            <a:rPr lang="en-US" sz="1200" b="1" i="0" u="none" strike="noStrike" baseline="0">
              <a:solidFill>
                <a:srgbClr val="000000"/>
              </a:solidFill>
              <a:latin typeface="Arial"/>
              <a:cs typeface="Arial"/>
            </a:rPr>
            <a:t>Danielle Meiring, Sales &amp; Bid Coordinator, Red Gold, LLC., </a:t>
          </a:r>
        </a:p>
        <a:p>
          <a:pPr algn="ctr" rtl="0">
            <a:defRPr sz="1000"/>
          </a:pPr>
          <a:r>
            <a:rPr lang="en-US" sz="1200" b="1" i="0" u="none" strike="noStrike" baseline="0">
              <a:solidFill>
                <a:srgbClr val="000000"/>
              </a:solidFill>
              <a:latin typeface="Arial"/>
              <a:cs typeface="Arial"/>
            </a:rPr>
            <a:t>P.O. Box 83, Elwood, IN 46036</a:t>
          </a:r>
        </a:p>
        <a:p>
          <a:pPr algn="ctr"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2) ELECTRONICALLY VIA EMAIL</a:t>
          </a:r>
          <a:endParaRPr lang="en-US" sz="14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     </a:t>
          </a:r>
        </a:p>
        <a:p>
          <a:pPr algn="ctr" rtl="0">
            <a:defRPr sz="1000"/>
          </a:pPr>
          <a:r>
            <a:rPr lang="en-US" sz="1200" b="0" i="0" u="none" strike="noStrike" baseline="0">
              <a:solidFill>
                <a:srgbClr val="000000"/>
              </a:solidFill>
              <a:latin typeface="Arial"/>
              <a:cs typeface="Arial"/>
            </a:rPr>
            <a:t>* We accept electronic submissions and electronic signature for this document and support data.  </a:t>
          </a:r>
        </a:p>
        <a:p>
          <a:pPr algn="ctr" rtl="0">
            <a:defRPr sz="1000"/>
          </a:pPr>
          <a:endParaRPr lang="en-US" sz="1200" b="0" i="0" u="none" strike="noStrike" baseline="0">
            <a:solidFill>
              <a:srgbClr val="000000"/>
            </a:solidFill>
            <a:latin typeface="Arial"/>
            <a:cs typeface="Arial"/>
          </a:endParaRPr>
        </a:p>
        <a:p>
          <a:pPr algn="ctr" rtl="0">
            <a:defRPr sz="1000"/>
          </a:pPr>
          <a:r>
            <a:rPr lang="en-US" sz="1200" b="0" i="0" u="none" strike="noStrike" baseline="0">
              <a:solidFill>
                <a:srgbClr val="000000"/>
              </a:solidFill>
              <a:latin typeface="Arial"/>
              <a:cs typeface="Arial"/>
            </a:rPr>
            <a:t>Email:    </a:t>
          </a:r>
          <a:r>
            <a:rPr lang="en-US" sz="1200" b="1" i="0" u="none" strike="noStrike" baseline="0">
              <a:solidFill>
                <a:srgbClr val="000000"/>
              </a:solidFill>
              <a:latin typeface="Arial"/>
              <a:cs typeface="Arial"/>
            </a:rPr>
            <a:t>dmeiring@redgold.com</a:t>
          </a:r>
          <a:r>
            <a:rPr lang="en-US" sz="1200" b="0" i="0" u="none" strike="noStrike" baseline="0">
              <a:solidFill>
                <a:srgbClr val="000000"/>
              </a:solidFill>
              <a:latin typeface="Arial"/>
              <a:cs typeface="Arial"/>
            </a:rPr>
            <a:t> </a:t>
          </a:r>
        </a:p>
        <a:p>
          <a:pPr algn="ctr" rtl="0">
            <a:defRPr sz="1000"/>
          </a:pPr>
          <a:endParaRPr lang="en-US" sz="600" b="0" i="0" u="none" strike="noStrike" baseline="0">
            <a:solidFill>
              <a:srgbClr val="000000"/>
            </a:solidFill>
            <a:latin typeface="Arial"/>
            <a:cs typeface="Arial"/>
          </a:endParaRPr>
        </a:p>
        <a:p>
          <a:pPr algn="ctr" rtl="0">
            <a:defRPr sz="1000"/>
          </a:pPr>
          <a:endParaRPr lang="en-US" sz="600" b="0" i="0" u="none" strike="noStrike" baseline="0">
            <a:solidFill>
              <a:srgbClr val="000000"/>
            </a:solidFill>
            <a:latin typeface="Arial"/>
            <a:cs typeface="Arial"/>
          </a:endParaRPr>
        </a:p>
        <a:p>
          <a:pPr algn="ctr" rtl="0">
            <a:defRPr sz="1000"/>
          </a:pPr>
          <a:r>
            <a:rPr lang="en-US" sz="600" b="0" i="0" u="none" strike="noStrike" baseline="0">
              <a:solidFill>
                <a:srgbClr val="000000"/>
              </a:solidFill>
              <a:latin typeface="Arial"/>
              <a:cs typeface="Arial"/>
            </a:rPr>
            <a:t>  </a:t>
          </a:r>
        </a:p>
        <a:p>
          <a:pPr algn="ctr" rtl="0">
            <a:defRPr sz="1000"/>
          </a:pPr>
          <a:r>
            <a:rPr lang="en-US" sz="1400" b="0" i="0" u="none" strike="noStrike" baseline="0">
              <a:solidFill>
                <a:srgbClr val="000000"/>
              </a:solidFill>
              <a:latin typeface="Arial"/>
              <a:cs typeface="Arial"/>
            </a:rPr>
            <a:t>If you have questions or concerns about your rebate, </a:t>
          </a:r>
        </a:p>
        <a:p>
          <a:pPr algn="ctr" rtl="0">
            <a:defRPr sz="1000"/>
          </a:pPr>
          <a:r>
            <a:rPr lang="en-US" sz="1400" b="0" i="0" u="none" strike="noStrike" baseline="0">
              <a:solidFill>
                <a:srgbClr val="000000"/>
              </a:solidFill>
              <a:latin typeface="Arial"/>
              <a:cs typeface="Arial"/>
            </a:rPr>
            <a:t>contact  Danielle Meiring, </a:t>
          </a:r>
        </a:p>
        <a:p>
          <a:pPr algn="ctr" rtl="0">
            <a:defRPr sz="1000"/>
          </a:pPr>
          <a:r>
            <a:rPr lang="en-US" sz="1400" b="0" i="0" u="none" strike="noStrike" baseline="0">
              <a:solidFill>
                <a:srgbClr val="000000"/>
              </a:solidFill>
              <a:latin typeface="Arial"/>
              <a:cs typeface="Arial"/>
            </a:rPr>
            <a:t>Toll Free at 877-748-9798 Extension 1209. </a:t>
          </a:r>
        </a:p>
      </xdr:txBody>
    </xdr:sp>
    <xdr:clientData/>
  </xdr:twoCellAnchor>
  <xdr:twoCellAnchor>
    <xdr:from>
      <xdr:col>2</xdr:col>
      <xdr:colOff>314325</xdr:colOff>
      <xdr:row>100</xdr:row>
      <xdr:rowOff>219075</xdr:rowOff>
    </xdr:from>
    <xdr:to>
      <xdr:col>8</xdr:col>
      <xdr:colOff>219075</xdr:colOff>
      <xdr:row>103</xdr:row>
      <xdr:rowOff>142875</xdr:rowOff>
    </xdr:to>
    <xdr:sp macro="" textlink="">
      <xdr:nvSpPr>
        <xdr:cNvPr id="26630" name="Text Box 6">
          <a:extLst>
            <a:ext uri="{FF2B5EF4-FFF2-40B4-BE49-F238E27FC236}">
              <a16:creationId xmlns:a16="http://schemas.microsoft.com/office/drawing/2014/main" id="{00000000-0008-0000-0500-000006680000}"/>
            </a:ext>
          </a:extLst>
        </xdr:cNvPr>
        <xdr:cNvSpPr txBox="1">
          <a:spLocks noChangeArrowheads="1"/>
        </xdr:cNvSpPr>
      </xdr:nvSpPr>
      <xdr:spPr bwMode="auto">
        <a:xfrm>
          <a:off x="381000" y="18649950"/>
          <a:ext cx="8991600" cy="714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1" i="0" u="none" strike="noStrike" baseline="0">
              <a:solidFill>
                <a:srgbClr val="000000"/>
              </a:solidFill>
              <a:latin typeface="Arial"/>
              <a:cs typeface="Arial"/>
            </a:rPr>
            <a:t>*100332 = Totes of Tomato Paste / 1 Tote = 2,850 lbs of Paste / 1 truckload of 100332 = 14 Totes or 39,900 lbs. of Paste</a:t>
          </a:r>
        </a:p>
        <a:p>
          <a:pPr algn="l" rtl="0">
            <a:defRPr sz="1000"/>
          </a:pPr>
          <a:r>
            <a:rPr lang="en-US" sz="1200" b="1" i="0" u="none" strike="noStrike" baseline="0">
              <a:solidFill>
                <a:srgbClr val="000000"/>
              </a:solidFill>
              <a:latin typeface="Arial"/>
              <a:cs typeface="Arial"/>
            </a:rPr>
            <a:t>** For use with a dispenser, consult your local Red Gold representative</a:t>
          </a:r>
        </a:p>
      </xdr:txBody>
    </xdr:sp>
    <xdr:clientData/>
  </xdr:twoCellAnchor>
  <xdr:twoCellAnchor editAs="oneCell">
    <xdr:from>
      <xdr:col>7</xdr:col>
      <xdr:colOff>3791400</xdr:colOff>
      <xdr:row>4</xdr:row>
      <xdr:rowOff>72571</xdr:rowOff>
    </xdr:from>
    <xdr:to>
      <xdr:col>7</xdr:col>
      <xdr:colOff>5514067</xdr:colOff>
      <xdr:row>4</xdr:row>
      <xdr:rowOff>807358</xdr:rowOff>
    </xdr:to>
    <xdr:pic>
      <xdr:nvPicPr>
        <xdr:cNvPr id="11" name="Picture 10" descr="http://doclibrary.com/MFR1237/IMG/Redpack_LogoRGLook_Quality-NoTagline2_disp.jpg">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3525" y="1152071"/>
          <a:ext cx="1722667" cy="7347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390072</xdr:colOff>
      <xdr:row>0</xdr:row>
      <xdr:rowOff>98515</xdr:rowOff>
    </xdr:from>
    <xdr:to>
      <xdr:col>4</xdr:col>
      <xdr:colOff>636316</xdr:colOff>
      <xdr:row>3</xdr:row>
      <xdr:rowOff>262214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643" y="98515"/>
          <a:ext cx="2248762" cy="952913"/>
        </a:xfrm>
        <a:prstGeom prst="rect">
          <a:avLst/>
        </a:prstGeom>
      </xdr:spPr>
    </xdr:pic>
    <xdr:clientData/>
  </xdr:twoCellAnchor>
  <xdr:twoCellAnchor editAs="oneCell">
    <xdr:from>
      <xdr:col>7</xdr:col>
      <xdr:colOff>1798410</xdr:colOff>
      <xdr:row>4</xdr:row>
      <xdr:rowOff>40823</xdr:rowOff>
    </xdr:from>
    <xdr:to>
      <xdr:col>7</xdr:col>
      <xdr:colOff>3603624</xdr:colOff>
      <xdr:row>4</xdr:row>
      <xdr:rowOff>805783</xdr:rowOff>
    </xdr:to>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00535" y="1120323"/>
          <a:ext cx="1805214" cy="7649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1386417</xdr:colOff>
      <xdr:row>1</xdr:row>
      <xdr:rowOff>10583</xdr:rowOff>
    </xdr:from>
    <xdr:to>
      <xdr:col>7</xdr:col>
      <xdr:colOff>169334</xdr:colOff>
      <xdr:row>5</xdr:row>
      <xdr:rowOff>99614</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46584" y="148166"/>
          <a:ext cx="2857500" cy="121086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4642" name="Picture 6" descr="new redpack logo - official - small size">
          <a:extLst>
            <a:ext uri="{FF2B5EF4-FFF2-40B4-BE49-F238E27FC236}">
              <a16:creationId xmlns:a16="http://schemas.microsoft.com/office/drawing/2014/main" id="{00000000-0008-0000-0700-0000221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4643" name="Picture 7" descr="RG Ketchup Logo SMALL">
          <a:extLst>
            <a:ext uri="{FF2B5EF4-FFF2-40B4-BE49-F238E27FC236}">
              <a16:creationId xmlns:a16="http://schemas.microsoft.com/office/drawing/2014/main" id="{00000000-0008-0000-0700-00002312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4644" name="Picture 12" descr="Sacramento logo - green">
          <a:extLst>
            <a:ext uri="{FF2B5EF4-FFF2-40B4-BE49-F238E27FC236}">
              <a16:creationId xmlns:a16="http://schemas.microsoft.com/office/drawing/2014/main" id="{00000000-0008-0000-0700-00002412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4645" name="Picture 48" descr="Red Gold FS Logo 300dpi 3 inch">
          <a:extLst>
            <a:ext uri="{FF2B5EF4-FFF2-40B4-BE49-F238E27FC236}">
              <a16:creationId xmlns:a16="http://schemas.microsoft.com/office/drawing/2014/main" id="{00000000-0008-0000-0700-00002512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20</xdr:row>
      <xdr:rowOff>28575</xdr:rowOff>
    </xdr:from>
    <xdr:to>
      <xdr:col>1</xdr:col>
      <xdr:colOff>628650</xdr:colOff>
      <xdr:row>20</xdr:row>
      <xdr:rowOff>381000</xdr:rowOff>
    </xdr:to>
    <xdr:pic>
      <xdr:nvPicPr>
        <xdr:cNvPr id="7665" name="Picture 1" descr="new redpack logo - official - small size">
          <a:extLst>
            <a:ext uri="{FF2B5EF4-FFF2-40B4-BE49-F238E27FC236}">
              <a16:creationId xmlns:a16="http://schemas.microsoft.com/office/drawing/2014/main" id="{00000000-0008-0000-0800-0000F11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6086475"/>
          <a:ext cx="6572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8</xdr:row>
      <xdr:rowOff>104775</xdr:rowOff>
    </xdr:from>
    <xdr:to>
      <xdr:col>1</xdr:col>
      <xdr:colOff>695325</xdr:colOff>
      <xdr:row>9</xdr:row>
      <xdr:rowOff>95250</xdr:rowOff>
    </xdr:to>
    <xdr:pic>
      <xdr:nvPicPr>
        <xdr:cNvPr id="7666" name="Picture 2" descr="RG Ketchup Logo SMALL">
          <a:extLst>
            <a:ext uri="{FF2B5EF4-FFF2-40B4-BE49-F238E27FC236}">
              <a16:creationId xmlns:a16="http://schemas.microsoft.com/office/drawing/2014/main" id="{00000000-0008-0000-0800-0000F21D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2847975"/>
          <a:ext cx="6858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32</xdr:row>
      <xdr:rowOff>85725</xdr:rowOff>
    </xdr:from>
    <xdr:to>
      <xdr:col>1</xdr:col>
      <xdr:colOff>638175</xdr:colOff>
      <xdr:row>33</xdr:row>
      <xdr:rowOff>57150</xdr:rowOff>
    </xdr:to>
    <xdr:pic>
      <xdr:nvPicPr>
        <xdr:cNvPr id="7667" name="Picture 3" descr="Sacramento logo - green">
          <a:extLst>
            <a:ext uri="{FF2B5EF4-FFF2-40B4-BE49-F238E27FC236}">
              <a16:creationId xmlns:a16="http://schemas.microsoft.com/office/drawing/2014/main" id="{00000000-0008-0000-0800-0000F31D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6675" y="9648825"/>
          <a:ext cx="638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0</xdr:row>
      <xdr:rowOff>228600</xdr:rowOff>
    </xdr:from>
    <xdr:to>
      <xdr:col>2</xdr:col>
      <xdr:colOff>238125</xdr:colOff>
      <xdr:row>4</xdr:row>
      <xdr:rowOff>180975</xdr:rowOff>
    </xdr:to>
    <xdr:pic>
      <xdr:nvPicPr>
        <xdr:cNvPr id="7668" name="Picture 4" descr="Red Gold FS Logo 300dpi 3 inch">
          <a:extLst>
            <a:ext uri="{FF2B5EF4-FFF2-40B4-BE49-F238E27FC236}">
              <a16:creationId xmlns:a16="http://schemas.microsoft.com/office/drawing/2014/main" id="{00000000-0008-0000-0800-0000F41D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7175" y="228600"/>
          <a:ext cx="20097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jchaffin@redgold.com" TargetMode="External"/><Relationship Id="rId1" Type="http://schemas.openxmlformats.org/officeDocument/2006/relationships/hyperlink" Target="mailto:tholmes@redgold.com"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8" Type="http://schemas.openxmlformats.org/officeDocument/2006/relationships/drawing" Target="../drawings/drawing12.xml"/><Relationship Id="rId3" Type="http://schemas.openxmlformats.org/officeDocument/2006/relationships/hyperlink" Target="http://www.k12tomatoes.com/" TargetMode="External"/><Relationship Id="rId7" Type="http://schemas.openxmlformats.org/officeDocument/2006/relationships/printerSettings" Target="../printerSettings/printerSettings12.bin"/><Relationship Id="rId2" Type="http://schemas.openxmlformats.org/officeDocument/2006/relationships/hyperlink" Target="http://www.redgold.com/red-gold-company/foodservice/k-12-school-program" TargetMode="External"/><Relationship Id="rId1" Type="http://schemas.openxmlformats.org/officeDocument/2006/relationships/hyperlink" Target="mailto:gfrey@fse.us.com" TargetMode="External"/><Relationship Id="rId6" Type="http://schemas.openxmlformats.org/officeDocument/2006/relationships/hyperlink" Target="mailto:jchaffin@redgold.com" TargetMode="External"/><Relationship Id="rId5" Type="http://schemas.openxmlformats.org/officeDocument/2006/relationships/hyperlink" Target="mailto:jbatten@redgold.com" TargetMode="External"/><Relationship Id="rId4" Type="http://schemas.openxmlformats.org/officeDocument/2006/relationships/hyperlink" Target="mailto:tholmes@redgold.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mailto:tholmes@redgold.com" TargetMode="External"/><Relationship Id="rId13" Type="http://schemas.openxmlformats.org/officeDocument/2006/relationships/drawing" Target="../drawings/drawing3.xml"/><Relationship Id="rId3" Type="http://schemas.openxmlformats.org/officeDocument/2006/relationships/hyperlink" Target="mailto:jchaffin@redgold.com" TargetMode="External"/><Relationship Id="rId7" Type="http://schemas.openxmlformats.org/officeDocument/2006/relationships/hyperlink" Target="http://www.k12foodservice.com/" TargetMode="External"/><Relationship Id="rId12" Type="http://schemas.openxmlformats.org/officeDocument/2006/relationships/printerSettings" Target="../printerSettings/printerSettings3.bin"/><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hyperlink" Target="mailto:dmccullough@redgold.com" TargetMode="External"/><Relationship Id="rId5" Type="http://schemas.openxmlformats.org/officeDocument/2006/relationships/hyperlink" Target="mailto:jbatten@redgold.com" TargetMode="External"/><Relationship Id="rId10" Type="http://schemas.openxmlformats.org/officeDocument/2006/relationships/hyperlink" Target="mailto:rbowen@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lroberts@redgold.com"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lroberts@redgold.com" TargetMode="External"/><Relationship Id="rId3" Type="http://schemas.openxmlformats.org/officeDocument/2006/relationships/hyperlink" Target="mailto:jchaffin@redgold.com" TargetMode="External"/><Relationship Id="rId7" Type="http://schemas.openxmlformats.org/officeDocument/2006/relationships/hyperlink" Target="mailto:tholmes@redgold.com" TargetMode="External"/><Relationship Id="rId12" Type="http://schemas.openxmlformats.org/officeDocument/2006/relationships/drawing" Target="../drawings/drawing4.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printerSettings" Target="../printerSettings/printerSettings4.bin"/><Relationship Id="rId5" Type="http://schemas.openxmlformats.org/officeDocument/2006/relationships/hyperlink" Target="mailto:jbatten@redgold.com" TargetMode="External"/><Relationship Id="rId10" Type="http://schemas.openxmlformats.org/officeDocument/2006/relationships/hyperlink" Target="mailto:dmccullough@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rbowen@redgold.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lroberts@redgold.com" TargetMode="External"/><Relationship Id="rId3" Type="http://schemas.openxmlformats.org/officeDocument/2006/relationships/hyperlink" Target="mailto:jchaffin@redgold.com" TargetMode="External"/><Relationship Id="rId7" Type="http://schemas.openxmlformats.org/officeDocument/2006/relationships/hyperlink" Target="mailto:tholmes@redgold.com" TargetMode="External"/><Relationship Id="rId12" Type="http://schemas.openxmlformats.org/officeDocument/2006/relationships/drawing" Target="../drawings/drawing5.xml"/><Relationship Id="rId2" Type="http://schemas.openxmlformats.org/officeDocument/2006/relationships/hyperlink" Target="http://www.k12tomatoes.com/" TargetMode="External"/><Relationship Id="rId1" Type="http://schemas.openxmlformats.org/officeDocument/2006/relationships/hyperlink" Target="http://www.redgold.com/red-gold-company/foodservice/k-12-school-program" TargetMode="External"/><Relationship Id="rId6" Type="http://schemas.openxmlformats.org/officeDocument/2006/relationships/hyperlink" Target="mailto:dmeiring@redgold.com" TargetMode="External"/><Relationship Id="rId11" Type="http://schemas.openxmlformats.org/officeDocument/2006/relationships/printerSettings" Target="../printerSettings/printerSettings5.bin"/><Relationship Id="rId5" Type="http://schemas.openxmlformats.org/officeDocument/2006/relationships/hyperlink" Target="mailto:jbatten@redgold.com" TargetMode="External"/><Relationship Id="rId10" Type="http://schemas.openxmlformats.org/officeDocument/2006/relationships/hyperlink" Target="mailto:dmccullough@redgold.com" TargetMode="External"/><Relationship Id="rId4" Type="http://schemas.openxmlformats.org/officeDocument/2006/relationships/hyperlink" Target="http://www.redgold.com/red-gold-company/foodservice/k-12-school-program" TargetMode="External"/><Relationship Id="rId9" Type="http://schemas.openxmlformats.org/officeDocument/2006/relationships/hyperlink" Target="mailto:rbowen@redgold.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redgold.com/fs/k-12"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redgold.com/fs/k-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K68"/>
  <sheetViews>
    <sheetView zoomScale="69" zoomScaleNormal="69" zoomScaleSheetLayoutView="75" workbookViewId="0">
      <selection activeCell="N8" sqref="N8"/>
    </sheetView>
  </sheetViews>
  <sheetFormatPr defaultColWidth="9.140625" defaultRowHeight="12.75" x14ac:dyDescent="0.2"/>
  <cols>
    <col min="1" max="1" width="1" style="271" customWidth="1"/>
    <col min="2" max="2" width="29.42578125" style="287" hidden="1" customWidth="1"/>
    <col min="3" max="3" width="10.85546875" style="288" customWidth="1"/>
    <col min="4" max="4" width="13.140625" style="288" customWidth="1"/>
    <col min="5" max="5" width="13" style="288" bestFit="1" customWidth="1"/>
    <col min="6" max="6" width="11.5703125" style="271" bestFit="1" customWidth="1"/>
    <col min="7" max="7" width="10.42578125" style="271" customWidth="1"/>
    <col min="8" max="8" width="103.140625" style="271" customWidth="1"/>
    <col min="9" max="9" width="17.85546875" style="271" customWidth="1"/>
    <col min="10" max="10" width="17.42578125" style="301" customWidth="1"/>
    <col min="11" max="11" width="12.7109375" style="271" bestFit="1" customWidth="1"/>
    <col min="12" max="12" width="15.7109375" style="271" customWidth="1"/>
    <col min="13" max="13" width="13" style="271" customWidth="1"/>
    <col min="14" max="14" width="11" style="271" customWidth="1"/>
    <col min="15" max="15" width="14.42578125" style="315" bestFit="1" customWidth="1"/>
    <col min="16" max="16" width="14" style="271" customWidth="1"/>
    <col min="17" max="17" width="14.42578125" style="315" bestFit="1" customWidth="1"/>
    <col min="18" max="18" width="1.140625" style="271" customWidth="1"/>
    <col min="19" max="19" width="11.5703125" style="378" customWidth="1"/>
    <col min="20" max="20" width="13.5703125" style="378" customWidth="1"/>
    <col min="21" max="21" width="9.140625" style="667"/>
    <col min="22" max="22" width="9.140625" style="657"/>
    <col min="23" max="23" width="11.5703125" style="657" bestFit="1" customWidth="1"/>
    <col min="24" max="32" width="9.140625" style="607"/>
    <col min="33" max="33" width="9.140625" style="601"/>
    <col min="34" max="37" width="9.140625" style="301"/>
    <col min="38" max="16384" width="9.140625" style="271"/>
  </cols>
  <sheetData>
    <row r="1" spans="1:37" ht="7.5" customHeight="1" thickBot="1" x14ac:dyDescent="0.25">
      <c r="A1" s="266">
        <v>65</v>
      </c>
      <c r="B1" s="267"/>
      <c r="C1" s="268"/>
      <c r="D1" s="268"/>
      <c r="E1" s="268"/>
      <c r="F1" s="266"/>
      <c r="G1" s="266"/>
      <c r="H1" s="266"/>
      <c r="I1" s="269"/>
      <c r="J1" s="289"/>
      <c r="K1" s="269"/>
      <c r="L1" s="269"/>
      <c r="M1" s="269"/>
      <c r="N1" s="269"/>
      <c r="O1" s="310" t="s">
        <v>146</v>
      </c>
      <c r="P1" s="269"/>
      <c r="Q1" s="585"/>
      <c r="R1" s="269"/>
    </row>
    <row r="2" spans="1:37" ht="27.75" customHeight="1" thickBot="1" x14ac:dyDescent="0.25">
      <c r="A2" s="266"/>
      <c r="B2" s="267"/>
      <c r="C2" s="268"/>
      <c r="D2" s="268"/>
      <c r="E2" s="268"/>
      <c r="F2" s="266"/>
      <c r="G2" s="949" t="str">
        <f>("SCHOOL YEAR "&amp;School_Year)</f>
        <v>SCHOOL YEAR 2020/2021</v>
      </c>
      <c r="H2" s="949"/>
      <c r="I2" s="269"/>
      <c r="J2" s="289"/>
      <c r="K2" s="586"/>
      <c r="L2" s="586"/>
      <c r="M2" s="586"/>
      <c r="N2" s="954" t="s">
        <v>810</v>
      </c>
      <c r="O2" s="955"/>
      <c r="P2" s="955"/>
      <c r="Q2" s="956"/>
      <c r="R2" s="318"/>
      <c r="V2" s="657" t="s">
        <v>567</v>
      </c>
      <c r="W2" s="658">
        <v>0.46860000000000002</v>
      </c>
    </row>
    <row r="3" spans="1:37" ht="21.75" customHeight="1" thickBot="1" x14ac:dyDescent="0.25">
      <c r="A3" s="266"/>
      <c r="B3" s="267"/>
      <c r="C3" s="268"/>
      <c r="D3" s="268"/>
      <c r="E3" s="268"/>
      <c r="F3" s="266"/>
      <c r="G3" s="950" t="s">
        <v>252</v>
      </c>
      <c r="H3" s="950"/>
      <c r="I3" s="586"/>
      <c r="J3" s="587"/>
      <c r="K3" s="586"/>
      <c r="L3" s="586"/>
      <c r="M3" s="586"/>
      <c r="N3" s="269"/>
      <c r="O3" s="310"/>
      <c r="P3" s="586"/>
      <c r="Q3" s="588"/>
      <c r="R3" s="318"/>
      <c r="V3" s="657" t="s">
        <v>568</v>
      </c>
      <c r="W3" s="657" t="s">
        <v>808</v>
      </c>
    </row>
    <row r="4" spans="1:37" ht="23.25" customHeight="1" thickBot="1" x14ac:dyDescent="0.25">
      <c r="A4" s="266"/>
      <c r="B4" s="267"/>
      <c r="C4" s="268"/>
      <c r="D4" s="268"/>
      <c r="E4" s="268"/>
      <c r="F4" s="266"/>
      <c r="G4" s="957" t="s">
        <v>495</v>
      </c>
      <c r="H4" s="957"/>
      <c r="I4" s="589"/>
      <c r="J4" s="589"/>
      <c r="K4" s="589"/>
      <c r="L4" s="589"/>
      <c r="M4" s="589"/>
      <c r="N4" s="951" t="s">
        <v>198</v>
      </c>
      <c r="O4" s="952"/>
      <c r="P4" s="952"/>
      <c r="Q4" s="953"/>
      <c r="R4" s="584"/>
      <c r="V4" s="657" t="s">
        <v>581</v>
      </c>
      <c r="W4" s="659">
        <v>39900</v>
      </c>
    </row>
    <row r="5" spans="1:37" s="276" customFormat="1" ht="20.100000000000001" customHeight="1" thickBot="1" x14ac:dyDescent="0.25">
      <c r="A5" s="272"/>
      <c r="B5" s="273"/>
      <c r="C5" s="268"/>
      <c r="D5" s="268"/>
      <c r="E5" s="268"/>
      <c r="F5" s="274"/>
      <c r="G5" s="271"/>
      <c r="H5" s="629" t="s">
        <v>146</v>
      </c>
      <c r="I5" s="590"/>
      <c r="J5" s="591"/>
      <c r="K5" s="590"/>
      <c r="L5" s="590"/>
      <c r="M5" s="590"/>
      <c r="N5" s="947" t="s">
        <v>196</v>
      </c>
      <c r="O5" s="948"/>
      <c r="P5" s="947" t="s">
        <v>197</v>
      </c>
      <c r="Q5" s="948"/>
      <c r="R5" s="272"/>
      <c r="S5" s="671"/>
      <c r="T5" s="671"/>
      <c r="U5" s="668"/>
      <c r="V5" s="657" t="s">
        <v>584</v>
      </c>
      <c r="W5" s="660" t="s">
        <v>809</v>
      </c>
      <c r="X5" s="608"/>
      <c r="Y5" s="608"/>
      <c r="Z5" s="608"/>
      <c r="AA5" s="608"/>
      <c r="AB5" s="608"/>
      <c r="AC5" s="608"/>
      <c r="AD5" s="608"/>
      <c r="AE5" s="608"/>
      <c r="AF5" s="608"/>
      <c r="AG5" s="602"/>
      <c r="AH5" s="376"/>
      <c r="AI5" s="376"/>
      <c r="AJ5" s="376"/>
      <c r="AK5" s="376"/>
    </row>
    <row r="6" spans="1:37" s="599" customFormat="1" ht="80.099999999999994" customHeight="1" thickBot="1" x14ac:dyDescent="0.3">
      <c r="A6" s="592"/>
      <c r="B6" s="593" t="s">
        <v>95</v>
      </c>
      <c r="C6" s="594" t="s">
        <v>310</v>
      </c>
      <c r="D6" s="595" t="s">
        <v>530</v>
      </c>
      <c r="E6" s="595" t="s">
        <v>531</v>
      </c>
      <c r="F6" s="595" t="s">
        <v>532</v>
      </c>
      <c r="G6" s="936" t="s">
        <v>176</v>
      </c>
      <c r="H6" s="936"/>
      <c r="I6" s="595" t="s">
        <v>97</v>
      </c>
      <c r="J6" s="596" t="s">
        <v>533</v>
      </c>
      <c r="K6" s="595" t="s">
        <v>534</v>
      </c>
      <c r="L6" s="595" t="s">
        <v>535</v>
      </c>
      <c r="M6" s="597" t="s">
        <v>705</v>
      </c>
      <c r="N6" s="594" t="s">
        <v>536</v>
      </c>
      <c r="O6" s="598" t="s">
        <v>537</v>
      </c>
      <c r="P6" s="595" t="s">
        <v>538</v>
      </c>
      <c r="Q6" s="598" t="s">
        <v>537</v>
      </c>
      <c r="R6" s="592"/>
      <c r="S6" s="672"/>
      <c r="T6" s="673"/>
      <c r="U6" s="669"/>
      <c r="V6" s="661" t="s">
        <v>588</v>
      </c>
      <c r="W6" s="661"/>
      <c r="X6" s="609"/>
      <c r="Y6" s="609"/>
      <c r="Z6" s="609"/>
      <c r="AA6" s="609"/>
      <c r="AB6" s="609"/>
      <c r="AC6" s="609"/>
      <c r="AD6" s="609"/>
      <c r="AE6" s="609"/>
      <c r="AF6" s="609"/>
      <c r="AG6" s="603"/>
      <c r="AH6" s="600"/>
      <c r="AI6" s="600"/>
      <c r="AJ6" s="600"/>
      <c r="AK6" s="600"/>
    </row>
    <row r="7" spans="1:37" ht="27" customHeight="1" thickBot="1" x14ac:dyDescent="0.35">
      <c r="A7" s="266"/>
      <c r="B7" s="266"/>
      <c r="C7" s="266"/>
      <c r="D7" s="268"/>
      <c r="E7" s="275"/>
      <c r="F7" s="266"/>
      <c r="G7" s="266"/>
      <c r="H7" s="266"/>
      <c r="I7" s="277"/>
      <c r="J7" s="278"/>
      <c r="K7" s="279"/>
      <c r="L7" s="280"/>
      <c r="M7" s="281">
        <f>PTV</f>
        <v>0.46860000000000002</v>
      </c>
      <c r="N7" s="279"/>
      <c r="O7" s="312"/>
      <c r="P7" s="279"/>
      <c r="Q7" s="312"/>
      <c r="R7" s="266"/>
      <c r="V7" s="662" t="s">
        <v>587</v>
      </c>
      <c r="W7" s="662"/>
      <c r="X7" s="374"/>
      <c r="Y7" s="374"/>
      <c r="Z7" s="374"/>
      <c r="AA7" s="374"/>
      <c r="AB7" s="374"/>
      <c r="AC7" s="374"/>
      <c r="AD7" s="374"/>
      <c r="AE7" s="374"/>
      <c r="AF7" s="374"/>
      <c r="AG7" s="604"/>
      <c r="AH7" s="374"/>
      <c r="AI7" s="374"/>
      <c r="AJ7" s="374"/>
    </row>
    <row r="8" spans="1:37" ht="18.95" customHeight="1" x14ac:dyDescent="0.2">
      <c r="A8" s="266"/>
      <c r="B8" s="282" t="s">
        <v>98</v>
      </c>
      <c r="C8" s="462" t="s">
        <v>639</v>
      </c>
      <c r="D8" s="463" t="s">
        <v>681</v>
      </c>
      <c r="E8" s="391">
        <v>1151</v>
      </c>
      <c r="F8" s="463" t="s">
        <v>640</v>
      </c>
      <c r="G8" s="464" t="s">
        <v>469</v>
      </c>
      <c r="H8" s="291"/>
      <c r="I8" s="465" t="s">
        <v>111</v>
      </c>
      <c r="J8" s="466" t="s">
        <v>211</v>
      </c>
      <c r="K8" s="467">
        <v>9.81</v>
      </c>
      <c r="L8" s="394">
        <f>39900/$K8</f>
        <v>4067.2782874617733</v>
      </c>
      <c r="M8" s="468">
        <f t="shared" ref="M8:M20" si="0">ROUND((PTV*$K8),2)</f>
        <v>4.5999999999999996</v>
      </c>
      <c r="N8" s="469"/>
      <c r="O8" s="470" t="str">
        <f>IF(N8="","    -",K8*N8)</f>
        <v xml:space="preserve">    -</v>
      </c>
      <c r="P8" s="471"/>
      <c r="Q8" s="472" t="str">
        <f>IF(P8="","    -",ROUNDUP($P8/$E8,0)*$K8)</f>
        <v xml:space="preserve">    -</v>
      </c>
      <c r="R8" s="266"/>
      <c r="S8" s="674">
        <f t="shared" ref="S8:S54" si="1">N8*M8</f>
        <v>0</v>
      </c>
      <c r="T8" s="674">
        <f>ROUNDUP((P8/E8),0)*M8</f>
        <v>0</v>
      </c>
      <c r="U8" s="670"/>
      <c r="V8" s="662"/>
      <c r="W8" s="662"/>
      <c r="X8" s="374"/>
      <c r="Y8" s="374"/>
      <c r="Z8" s="374"/>
      <c r="AA8" s="374"/>
      <c r="AB8" s="374"/>
      <c r="AC8" s="374"/>
      <c r="AD8" s="374"/>
      <c r="AE8" s="374"/>
      <c r="AF8" s="374"/>
      <c r="AG8" s="604"/>
      <c r="AH8" s="374"/>
      <c r="AI8" s="374"/>
      <c r="AJ8" s="374"/>
    </row>
    <row r="9" spans="1:37" ht="18.95" customHeight="1" x14ac:dyDescent="0.2">
      <c r="A9" s="266"/>
      <c r="B9" s="282"/>
      <c r="C9" s="463" t="s">
        <v>641</v>
      </c>
      <c r="D9" s="463" t="s">
        <v>682</v>
      </c>
      <c r="E9" s="440">
        <v>1140</v>
      </c>
      <c r="F9" s="463" t="s">
        <v>640</v>
      </c>
      <c r="G9" s="473" t="s">
        <v>745</v>
      </c>
      <c r="H9" s="474"/>
      <c r="I9" s="465" t="s">
        <v>439</v>
      </c>
      <c r="J9" s="475" t="s">
        <v>72</v>
      </c>
      <c r="K9" s="467">
        <v>10.39</v>
      </c>
      <c r="L9" s="394">
        <f t="shared" ref="L9:L20" si="2">39900/$K9</f>
        <v>3840.2309913378244</v>
      </c>
      <c r="M9" s="468">
        <f t="shared" si="0"/>
        <v>4.87</v>
      </c>
      <c r="N9" s="476"/>
      <c r="O9" s="477" t="str">
        <f>IF(N9="","    -",K9*N9)</f>
        <v xml:space="preserve">    -</v>
      </c>
      <c r="P9" s="478"/>
      <c r="Q9" s="479" t="str">
        <f>IF(P9="","    -",ROUNDUP($P9/$E9,0)*$K9)</f>
        <v xml:space="preserve">    -</v>
      </c>
      <c r="R9" s="266"/>
      <c r="S9" s="674">
        <f t="shared" si="1"/>
        <v>0</v>
      </c>
      <c r="T9" s="674">
        <f t="shared" ref="T9:T20" si="3">ROUNDUP((P9/E9),0)*M9</f>
        <v>0</v>
      </c>
      <c r="U9" s="670"/>
      <c r="V9" s="657" t="s">
        <v>585</v>
      </c>
      <c r="W9" s="663"/>
    </row>
    <row r="10" spans="1:37" ht="18.95" customHeight="1" x14ac:dyDescent="0.2">
      <c r="A10" s="266"/>
      <c r="B10" s="267" t="s">
        <v>642</v>
      </c>
      <c r="C10" s="463" t="s">
        <v>641</v>
      </c>
      <c r="D10" s="463" t="s">
        <v>682</v>
      </c>
      <c r="E10" s="480">
        <v>1141</v>
      </c>
      <c r="F10" s="463" t="s">
        <v>640</v>
      </c>
      <c r="G10" s="464" t="s">
        <v>706</v>
      </c>
      <c r="H10" s="291"/>
      <c r="I10" s="465" t="s">
        <v>124</v>
      </c>
      <c r="J10" s="466" t="s">
        <v>212</v>
      </c>
      <c r="K10" s="467">
        <v>9.7200000000000006</v>
      </c>
      <c r="L10" s="394">
        <f t="shared" si="2"/>
        <v>4104.9382716049377</v>
      </c>
      <c r="M10" s="468">
        <f t="shared" si="0"/>
        <v>4.55</v>
      </c>
      <c r="N10" s="476"/>
      <c r="O10" s="477" t="str">
        <f t="shared" ref="O10:O57" si="4">IF(N10="","    -",K10*N10)</f>
        <v xml:space="preserve">    -</v>
      </c>
      <c r="P10" s="478"/>
      <c r="Q10" s="479" t="str">
        <f t="shared" ref="Q10:Q57" si="5">IF(P10="","    -",ROUNDUP($P10/$E10,0)*$K10)</f>
        <v xml:space="preserve">    -</v>
      </c>
      <c r="R10" s="266"/>
      <c r="S10" s="674">
        <f t="shared" si="1"/>
        <v>0</v>
      </c>
      <c r="T10" s="674">
        <f t="shared" si="3"/>
        <v>0</v>
      </c>
      <c r="U10" s="670"/>
      <c r="V10" s="657" t="s">
        <v>586</v>
      </c>
      <c r="W10" s="663"/>
    </row>
    <row r="11" spans="1:37" s="276" customFormat="1" ht="18.95" customHeight="1" x14ac:dyDescent="0.2">
      <c r="A11" s="272"/>
      <c r="B11" s="267" t="s">
        <v>643</v>
      </c>
      <c r="C11" s="463" t="s">
        <v>641</v>
      </c>
      <c r="D11" s="463" t="s">
        <v>682</v>
      </c>
      <c r="E11" s="391">
        <v>1141</v>
      </c>
      <c r="F11" s="463" t="s">
        <v>640</v>
      </c>
      <c r="G11" s="464" t="s">
        <v>749</v>
      </c>
      <c r="H11" s="291"/>
      <c r="I11" s="465" t="s">
        <v>132</v>
      </c>
      <c r="J11" s="466" t="s">
        <v>217</v>
      </c>
      <c r="K11" s="467">
        <v>9.7200000000000006</v>
      </c>
      <c r="L11" s="394">
        <f t="shared" si="2"/>
        <v>4104.9382716049377</v>
      </c>
      <c r="M11" s="468">
        <f t="shared" si="0"/>
        <v>4.55</v>
      </c>
      <c r="N11" s="476"/>
      <c r="O11" s="477" t="str">
        <f t="shared" si="4"/>
        <v xml:space="preserve">    -</v>
      </c>
      <c r="P11" s="478"/>
      <c r="Q11" s="479" t="str">
        <f t="shared" si="5"/>
        <v xml:space="preserve">    -</v>
      </c>
      <c r="R11" s="272"/>
      <c r="S11" s="674">
        <f t="shared" si="1"/>
        <v>0</v>
      </c>
      <c r="T11" s="674">
        <f t="shared" si="3"/>
        <v>0</v>
      </c>
      <c r="U11" s="670"/>
      <c r="V11" s="657" t="s">
        <v>583</v>
      </c>
      <c r="W11" s="663"/>
      <c r="X11" s="608"/>
      <c r="Y11" s="608"/>
      <c r="Z11" s="608"/>
      <c r="AA11" s="608"/>
      <c r="AB11" s="608"/>
      <c r="AC11" s="608"/>
      <c r="AD11" s="608"/>
      <c r="AE11" s="608"/>
      <c r="AF11" s="608"/>
      <c r="AG11" s="602"/>
      <c r="AH11" s="376"/>
      <c r="AI11" s="376"/>
      <c r="AJ11" s="376"/>
      <c r="AK11" s="376"/>
    </row>
    <row r="12" spans="1:37" s="276" customFormat="1" ht="18.95" customHeight="1" x14ac:dyDescent="0.2">
      <c r="A12" s="272"/>
      <c r="B12" s="267"/>
      <c r="C12" s="463" t="s">
        <v>744</v>
      </c>
      <c r="D12" s="463" t="s">
        <v>740</v>
      </c>
      <c r="E12" s="391">
        <v>1125</v>
      </c>
      <c r="F12" s="463" t="s">
        <v>640</v>
      </c>
      <c r="G12" s="681" t="s">
        <v>748</v>
      </c>
      <c r="H12" s="291"/>
      <c r="I12" s="465" t="s">
        <v>715</v>
      </c>
      <c r="J12" s="466" t="s">
        <v>714</v>
      </c>
      <c r="K12" s="467">
        <v>10.09</v>
      </c>
      <c r="L12" s="394">
        <f t="shared" si="2"/>
        <v>3954.4103072348862</v>
      </c>
      <c r="M12" s="468">
        <f t="shared" si="0"/>
        <v>4.7300000000000004</v>
      </c>
      <c r="N12" s="476"/>
      <c r="O12" s="477" t="str">
        <f t="shared" si="4"/>
        <v xml:space="preserve">    -</v>
      </c>
      <c r="P12" s="478"/>
      <c r="Q12" s="479" t="str">
        <f t="shared" si="5"/>
        <v xml:space="preserve">    -</v>
      </c>
      <c r="R12" s="272"/>
      <c r="S12" s="674">
        <f t="shared" si="1"/>
        <v>0</v>
      </c>
      <c r="T12" s="674">
        <f t="shared" si="3"/>
        <v>0</v>
      </c>
      <c r="U12" s="670"/>
      <c r="V12" s="657"/>
      <c r="W12" s="663"/>
      <c r="X12" s="608"/>
      <c r="Y12" s="608"/>
      <c r="Z12" s="608"/>
      <c r="AA12" s="608"/>
      <c r="AB12" s="608"/>
      <c r="AC12" s="608"/>
      <c r="AD12" s="608"/>
      <c r="AE12" s="608"/>
      <c r="AF12" s="608"/>
      <c r="AG12" s="602"/>
      <c r="AH12" s="376"/>
      <c r="AI12" s="376"/>
      <c r="AJ12" s="376"/>
      <c r="AK12" s="376"/>
    </row>
    <row r="13" spans="1:37" s="276" customFormat="1" ht="18.95" customHeight="1" x14ac:dyDescent="0.2">
      <c r="A13" s="272"/>
      <c r="B13" s="267" t="s">
        <v>644</v>
      </c>
      <c r="C13" s="463" t="s">
        <v>645</v>
      </c>
      <c r="D13" s="463" t="s">
        <v>683</v>
      </c>
      <c r="E13" s="391">
        <v>961</v>
      </c>
      <c r="F13" s="463" t="s">
        <v>640</v>
      </c>
      <c r="G13" s="464" t="s">
        <v>707</v>
      </c>
      <c r="H13" s="291"/>
      <c r="I13" s="481" t="s">
        <v>207</v>
      </c>
      <c r="J13" s="466" t="s">
        <v>256</v>
      </c>
      <c r="K13" s="467">
        <v>8.23</v>
      </c>
      <c r="L13" s="394">
        <f t="shared" si="2"/>
        <v>4848.1166464155522</v>
      </c>
      <c r="M13" s="468">
        <f>ROUNDUP((PTV*$K13),2)</f>
        <v>3.86</v>
      </c>
      <c r="N13" s="476"/>
      <c r="O13" s="477" t="str">
        <f t="shared" si="4"/>
        <v xml:space="preserve">    -</v>
      </c>
      <c r="P13" s="478"/>
      <c r="Q13" s="479" t="str">
        <f t="shared" si="5"/>
        <v xml:space="preserve">    -</v>
      </c>
      <c r="R13" s="272"/>
      <c r="S13" s="674">
        <f t="shared" si="1"/>
        <v>0</v>
      </c>
      <c r="T13" s="674">
        <f t="shared" si="3"/>
        <v>0</v>
      </c>
      <c r="U13" s="670"/>
      <c r="V13" s="664"/>
      <c r="W13" s="663"/>
      <c r="X13" s="608"/>
      <c r="Y13" s="608"/>
      <c r="Z13" s="608"/>
      <c r="AA13" s="608"/>
      <c r="AB13" s="608"/>
      <c r="AC13" s="608"/>
      <c r="AD13" s="608"/>
      <c r="AE13" s="608"/>
      <c r="AF13" s="608"/>
      <c r="AG13" s="602"/>
      <c r="AH13" s="376"/>
      <c r="AI13" s="376"/>
      <c r="AJ13" s="376"/>
      <c r="AK13" s="376"/>
    </row>
    <row r="14" spans="1:37" ht="18.95" customHeight="1" x14ac:dyDescent="0.2">
      <c r="A14" s="266"/>
      <c r="B14" s="267" t="s">
        <v>154</v>
      </c>
      <c r="C14" s="463" t="s">
        <v>684</v>
      </c>
      <c r="D14" s="463" t="s">
        <v>685</v>
      </c>
      <c r="E14" s="482">
        <v>760</v>
      </c>
      <c r="F14" s="463" t="s">
        <v>640</v>
      </c>
      <c r="G14" s="464" t="s">
        <v>678</v>
      </c>
      <c r="H14" s="291"/>
      <c r="I14" s="465" t="s">
        <v>113</v>
      </c>
      <c r="J14" s="483" t="s">
        <v>75</v>
      </c>
      <c r="K14" s="467">
        <v>6.48</v>
      </c>
      <c r="L14" s="394">
        <f t="shared" si="2"/>
        <v>6157.4074074074069</v>
      </c>
      <c r="M14" s="468">
        <f t="shared" si="0"/>
        <v>3.04</v>
      </c>
      <c r="N14" s="476"/>
      <c r="O14" s="477" t="str">
        <f t="shared" si="4"/>
        <v xml:space="preserve">    -</v>
      </c>
      <c r="P14" s="478"/>
      <c r="Q14" s="479" t="str">
        <f t="shared" si="5"/>
        <v xml:space="preserve">    -</v>
      </c>
      <c r="R14" s="266"/>
      <c r="S14" s="674">
        <f t="shared" si="1"/>
        <v>0</v>
      </c>
      <c r="T14" s="674">
        <f t="shared" si="3"/>
        <v>0</v>
      </c>
      <c r="U14" s="670"/>
      <c r="V14" s="657" t="s">
        <v>582</v>
      </c>
      <c r="W14" s="663"/>
    </row>
    <row r="15" spans="1:37" s="276" customFormat="1" ht="18.95" customHeight="1" x14ac:dyDescent="0.2">
      <c r="A15" s="272"/>
      <c r="B15" s="267"/>
      <c r="C15" s="463" t="s">
        <v>684</v>
      </c>
      <c r="D15" s="463" t="s">
        <v>685</v>
      </c>
      <c r="E15" s="482">
        <v>760</v>
      </c>
      <c r="F15" s="463" t="s">
        <v>640</v>
      </c>
      <c r="G15" s="700" t="s">
        <v>757</v>
      </c>
      <c r="H15" s="484"/>
      <c r="I15" s="465" t="s">
        <v>386</v>
      </c>
      <c r="J15" s="475" t="s">
        <v>73</v>
      </c>
      <c r="K15" s="467">
        <v>6.93</v>
      </c>
      <c r="L15" s="394">
        <f t="shared" si="2"/>
        <v>5757.575757575758</v>
      </c>
      <c r="M15" s="468">
        <f t="shared" si="0"/>
        <v>3.25</v>
      </c>
      <c r="N15" s="476"/>
      <c r="O15" s="477" t="str">
        <f t="shared" si="4"/>
        <v xml:space="preserve">    -</v>
      </c>
      <c r="P15" s="478"/>
      <c r="Q15" s="479" t="str">
        <f t="shared" si="5"/>
        <v xml:space="preserve">    -</v>
      </c>
      <c r="R15" s="272"/>
      <c r="S15" s="674">
        <f t="shared" si="1"/>
        <v>0</v>
      </c>
      <c r="T15" s="674">
        <f t="shared" si="3"/>
        <v>0</v>
      </c>
      <c r="U15" s="670"/>
      <c r="V15" s="664"/>
      <c r="W15" s="663"/>
      <c r="X15" s="608"/>
      <c r="Y15" s="608"/>
      <c r="Z15" s="608"/>
      <c r="AA15" s="608"/>
      <c r="AB15" s="608"/>
      <c r="AC15" s="608"/>
      <c r="AD15" s="608"/>
      <c r="AE15" s="608"/>
      <c r="AF15" s="608"/>
      <c r="AG15" s="602"/>
      <c r="AH15" s="376"/>
      <c r="AI15" s="376"/>
      <c r="AJ15" s="376"/>
      <c r="AK15" s="376"/>
    </row>
    <row r="16" spans="1:37" s="276" customFormat="1" ht="18.95" customHeight="1" x14ac:dyDescent="0.2">
      <c r="A16" s="272"/>
      <c r="B16" s="267"/>
      <c r="C16" s="463" t="s">
        <v>686</v>
      </c>
      <c r="D16" s="463" t="s">
        <v>687</v>
      </c>
      <c r="E16" s="485">
        <v>1161</v>
      </c>
      <c r="F16" s="463" t="s">
        <v>640</v>
      </c>
      <c r="G16" s="464" t="s">
        <v>383</v>
      </c>
      <c r="H16" s="291"/>
      <c r="I16" s="465" t="s">
        <v>384</v>
      </c>
      <c r="J16" s="466" t="s">
        <v>385</v>
      </c>
      <c r="K16" s="467">
        <v>9.89</v>
      </c>
      <c r="L16" s="394">
        <f t="shared" si="2"/>
        <v>4034.3781597573302</v>
      </c>
      <c r="M16" s="468">
        <f t="shared" si="0"/>
        <v>4.63</v>
      </c>
      <c r="N16" s="476"/>
      <c r="O16" s="477" t="str">
        <f t="shared" si="4"/>
        <v xml:space="preserve">    -</v>
      </c>
      <c r="P16" s="478"/>
      <c r="Q16" s="479" t="str">
        <f t="shared" si="5"/>
        <v xml:space="preserve">    -</v>
      </c>
      <c r="R16" s="272"/>
      <c r="S16" s="674">
        <f t="shared" si="1"/>
        <v>0</v>
      </c>
      <c r="T16" s="674">
        <f t="shared" si="3"/>
        <v>0</v>
      </c>
      <c r="U16" s="670"/>
      <c r="V16" s="664"/>
      <c r="W16" s="663"/>
      <c r="X16" s="608"/>
      <c r="Y16" s="608"/>
      <c r="Z16" s="608"/>
      <c r="AA16" s="608"/>
      <c r="AB16" s="608"/>
      <c r="AC16" s="608"/>
      <c r="AD16" s="608"/>
      <c r="AE16" s="608"/>
      <c r="AF16" s="608"/>
      <c r="AG16" s="602"/>
      <c r="AH16" s="376"/>
      <c r="AI16" s="376"/>
      <c r="AJ16" s="376"/>
      <c r="AK16" s="376"/>
    </row>
    <row r="17" spans="1:37" ht="18.95" customHeight="1" x14ac:dyDescent="0.2">
      <c r="A17" s="266"/>
      <c r="B17" s="267" t="s">
        <v>268</v>
      </c>
      <c r="C17" s="463" t="s">
        <v>686</v>
      </c>
      <c r="D17" s="463" t="s">
        <v>688</v>
      </c>
      <c r="E17" s="391">
        <v>774</v>
      </c>
      <c r="F17" s="463" t="s">
        <v>640</v>
      </c>
      <c r="G17" s="464" t="s">
        <v>394</v>
      </c>
      <c r="H17" s="291"/>
      <c r="I17" s="465" t="s">
        <v>126</v>
      </c>
      <c r="J17" s="466" t="s">
        <v>213</v>
      </c>
      <c r="K17" s="467">
        <v>6.6</v>
      </c>
      <c r="L17" s="394">
        <f t="shared" si="2"/>
        <v>6045.454545454546</v>
      </c>
      <c r="M17" s="468">
        <f t="shared" si="0"/>
        <v>3.09</v>
      </c>
      <c r="N17" s="476"/>
      <c r="O17" s="477" t="str">
        <f t="shared" si="4"/>
        <v xml:space="preserve">    -</v>
      </c>
      <c r="P17" s="478"/>
      <c r="Q17" s="479" t="str">
        <f t="shared" si="5"/>
        <v xml:space="preserve">    -</v>
      </c>
      <c r="R17" s="266"/>
      <c r="S17" s="674">
        <f t="shared" si="1"/>
        <v>0</v>
      </c>
      <c r="T17" s="674">
        <f t="shared" si="3"/>
        <v>0</v>
      </c>
      <c r="U17" s="670"/>
      <c r="V17" s="665" t="str">
        <f>V7&amp;School_Year&amp;V9&amp;SEPDSRD&amp;V10&amp;TEXT(PTV,"$#0.0000")&amp;V11&amp;TEXT(PTV*TLW,"$#,###.00")&amp;V14</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W17" s="665"/>
      <c r="X17" s="375"/>
      <c r="Y17" s="375"/>
      <c r="Z17" s="375"/>
      <c r="AA17" s="375"/>
      <c r="AB17" s="375"/>
      <c r="AC17" s="375"/>
      <c r="AD17" s="375"/>
      <c r="AE17" s="375"/>
      <c r="AF17" s="375"/>
      <c r="AG17" s="605"/>
      <c r="AH17" s="375"/>
      <c r="AI17" s="375"/>
      <c r="AJ17" s="375"/>
      <c r="AK17" s="375"/>
    </row>
    <row r="18" spans="1:37" ht="18.95" customHeight="1" x14ac:dyDescent="0.2">
      <c r="A18" s="266"/>
      <c r="B18" s="267" t="s">
        <v>268</v>
      </c>
      <c r="C18" s="463" t="s">
        <v>686</v>
      </c>
      <c r="D18" s="463" t="s">
        <v>688</v>
      </c>
      <c r="E18" s="391">
        <v>773</v>
      </c>
      <c r="F18" s="463" t="s">
        <v>640</v>
      </c>
      <c r="G18" s="627" t="s">
        <v>721</v>
      </c>
      <c r="H18" s="291"/>
      <c r="I18" s="465" t="s">
        <v>486</v>
      </c>
      <c r="J18" s="483" t="s">
        <v>487</v>
      </c>
      <c r="K18" s="467">
        <v>6.93</v>
      </c>
      <c r="L18" s="394">
        <f t="shared" si="2"/>
        <v>5757.575757575758</v>
      </c>
      <c r="M18" s="468">
        <f t="shared" si="0"/>
        <v>3.25</v>
      </c>
      <c r="N18" s="476"/>
      <c r="O18" s="477" t="str">
        <f t="shared" si="4"/>
        <v xml:space="preserve">    -</v>
      </c>
      <c r="P18" s="478"/>
      <c r="Q18" s="479" t="str">
        <f t="shared" si="5"/>
        <v xml:space="preserve">    -</v>
      </c>
      <c r="R18" s="266"/>
      <c r="S18" s="674">
        <f t="shared" si="1"/>
        <v>0</v>
      </c>
      <c r="T18" s="674">
        <f t="shared" si="3"/>
        <v>0</v>
      </c>
      <c r="U18" s="670"/>
      <c r="V18" s="665"/>
      <c r="W18" s="665"/>
      <c r="X18" s="375"/>
      <c r="Y18" s="375"/>
      <c r="Z18" s="375"/>
      <c r="AA18" s="375"/>
      <c r="AB18" s="375"/>
      <c r="AC18" s="375"/>
      <c r="AD18" s="375"/>
      <c r="AE18" s="375"/>
      <c r="AF18" s="375"/>
      <c r="AG18" s="605"/>
      <c r="AH18" s="375"/>
      <c r="AI18" s="375"/>
      <c r="AJ18" s="375"/>
      <c r="AK18" s="375"/>
    </row>
    <row r="19" spans="1:37" ht="18.95" customHeight="1" x14ac:dyDescent="0.2">
      <c r="A19" s="266"/>
      <c r="B19" s="267"/>
      <c r="C19" s="463" t="s">
        <v>641</v>
      </c>
      <c r="D19" s="463" t="s">
        <v>682</v>
      </c>
      <c r="E19" s="391">
        <v>542</v>
      </c>
      <c r="F19" s="463" t="s">
        <v>711</v>
      </c>
      <c r="G19" s="699" t="s">
        <v>756</v>
      </c>
      <c r="H19" s="291"/>
      <c r="I19" s="465" t="s">
        <v>716</v>
      </c>
      <c r="J19" s="483" t="s">
        <v>713</v>
      </c>
      <c r="K19" s="467">
        <v>5.61</v>
      </c>
      <c r="L19" s="394">
        <f t="shared" si="2"/>
        <v>7112.2994652406414</v>
      </c>
      <c r="M19" s="468">
        <f t="shared" si="0"/>
        <v>2.63</v>
      </c>
      <c r="N19" s="621"/>
      <c r="O19" s="622" t="str">
        <f t="shared" si="4"/>
        <v xml:space="preserve">    -</v>
      </c>
      <c r="P19" s="623"/>
      <c r="Q19" s="624" t="str">
        <f t="shared" si="5"/>
        <v xml:space="preserve">    -</v>
      </c>
      <c r="R19" s="266"/>
      <c r="S19" s="674">
        <f t="shared" si="1"/>
        <v>0</v>
      </c>
      <c r="T19" s="674">
        <f t="shared" si="3"/>
        <v>0</v>
      </c>
      <c r="U19" s="670"/>
      <c r="V19" s="665"/>
      <c r="W19" s="665"/>
      <c r="X19" s="375"/>
      <c r="Y19" s="375"/>
      <c r="Z19" s="375"/>
      <c r="AA19" s="375"/>
      <c r="AB19" s="375"/>
      <c r="AC19" s="375"/>
      <c r="AD19" s="375"/>
      <c r="AE19" s="375"/>
      <c r="AF19" s="375"/>
      <c r="AG19" s="605"/>
      <c r="AH19" s="375"/>
      <c r="AI19" s="375"/>
      <c r="AJ19" s="375"/>
      <c r="AK19" s="375"/>
    </row>
    <row r="20" spans="1:37" ht="18.95" customHeight="1" thickBot="1" x14ac:dyDescent="0.25">
      <c r="A20" s="266"/>
      <c r="B20" s="267"/>
      <c r="C20" s="463" t="s">
        <v>686</v>
      </c>
      <c r="D20" s="463" t="s">
        <v>712</v>
      </c>
      <c r="E20" s="391">
        <v>370</v>
      </c>
      <c r="F20" s="463" t="s">
        <v>711</v>
      </c>
      <c r="G20" s="627" t="s">
        <v>722</v>
      </c>
      <c r="H20" s="291"/>
      <c r="I20" s="465" t="s">
        <v>604</v>
      </c>
      <c r="J20" s="483" t="s">
        <v>603</v>
      </c>
      <c r="K20" s="467">
        <v>3.83</v>
      </c>
      <c r="L20" s="394">
        <f t="shared" si="2"/>
        <v>10417.7545691906</v>
      </c>
      <c r="M20" s="468">
        <f t="shared" si="0"/>
        <v>1.79</v>
      </c>
      <c r="N20" s="486"/>
      <c r="O20" s="487" t="str">
        <f t="shared" ref="O20" si="6">IF(N20="","    -",K20*N20)</f>
        <v xml:space="preserve">    -</v>
      </c>
      <c r="P20" s="488"/>
      <c r="Q20" s="489" t="str">
        <f t="shared" ref="Q20" si="7">IF(P20="","    -",ROUNDUP($P20/$E20,0)*$K20)</f>
        <v xml:space="preserve">    -</v>
      </c>
      <c r="R20" s="266"/>
      <c r="S20" s="674">
        <f t="shared" si="1"/>
        <v>0</v>
      </c>
      <c r="T20" s="674">
        <f t="shared" si="3"/>
        <v>0</v>
      </c>
      <c r="U20" s="670"/>
      <c r="V20" s="665"/>
      <c r="W20" s="665"/>
      <c r="X20" s="375"/>
      <c r="Y20" s="375"/>
      <c r="Z20" s="375"/>
      <c r="AA20" s="375"/>
      <c r="AB20" s="375"/>
      <c r="AC20" s="375"/>
      <c r="AD20" s="375"/>
      <c r="AE20" s="375"/>
      <c r="AF20" s="375"/>
      <c r="AG20" s="605"/>
      <c r="AH20" s="375"/>
      <c r="AI20" s="375"/>
      <c r="AJ20" s="375"/>
      <c r="AK20" s="375"/>
    </row>
    <row r="21" spans="1:37" ht="8.25" customHeight="1" thickBot="1" x14ac:dyDescent="0.25">
      <c r="A21" s="266"/>
      <c r="B21" s="267"/>
      <c r="C21" s="463"/>
      <c r="D21" s="463"/>
      <c r="E21" s="391"/>
      <c r="F21" s="463"/>
      <c r="G21" s="464"/>
      <c r="H21" s="291"/>
      <c r="I21" s="465"/>
      <c r="J21" s="466"/>
      <c r="K21" s="467"/>
      <c r="L21" s="394"/>
      <c r="M21" s="468"/>
      <c r="N21" s="490"/>
      <c r="O21" s="491"/>
      <c r="P21" s="492"/>
      <c r="Q21" s="491"/>
      <c r="R21" s="266"/>
      <c r="S21" s="674"/>
      <c r="T21" s="674"/>
      <c r="U21" s="670"/>
      <c r="W21" s="663"/>
    </row>
    <row r="22" spans="1:37" ht="18.95" customHeight="1" x14ac:dyDescent="0.2">
      <c r="A22" s="266"/>
      <c r="B22" s="267" t="s">
        <v>264</v>
      </c>
      <c r="C22" s="463" t="s">
        <v>114</v>
      </c>
      <c r="D22" s="463" t="s">
        <v>689</v>
      </c>
      <c r="E22" s="391">
        <v>1000</v>
      </c>
      <c r="F22" s="463" t="s">
        <v>646</v>
      </c>
      <c r="G22" s="464" t="s">
        <v>321</v>
      </c>
      <c r="H22" s="291"/>
      <c r="I22" s="465" t="s">
        <v>116</v>
      </c>
      <c r="J22" s="466" t="s">
        <v>216</v>
      </c>
      <c r="K22" s="467">
        <v>4.21</v>
      </c>
      <c r="L22" s="394">
        <f t="shared" ref="L22:L32" si="8">39900/$K22</f>
        <v>9477.4346793349177</v>
      </c>
      <c r="M22" s="468">
        <f t="shared" ref="M22:M32" si="9">ROUND((PTV*$K22),2)</f>
        <v>1.97</v>
      </c>
      <c r="N22" s="469"/>
      <c r="O22" s="470" t="str">
        <f t="shared" si="4"/>
        <v xml:space="preserve">    -</v>
      </c>
      <c r="P22" s="471"/>
      <c r="Q22" s="472" t="str">
        <f t="shared" si="5"/>
        <v xml:space="preserve">    -</v>
      </c>
      <c r="R22" s="266"/>
      <c r="S22" s="674">
        <f t="shared" si="1"/>
        <v>0</v>
      </c>
      <c r="T22" s="674">
        <f t="shared" ref="T22:T57" si="10">ROUNDUP((P22/E22),0)*M22</f>
        <v>0</v>
      </c>
      <c r="U22" s="670"/>
      <c r="W22" s="663"/>
    </row>
    <row r="23" spans="1:37" ht="18.95" customHeight="1" x14ac:dyDescent="0.2">
      <c r="A23" s="266"/>
      <c r="B23" s="267"/>
      <c r="C23" s="463" t="s">
        <v>114</v>
      </c>
      <c r="D23" s="463" t="s">
        <v>689</v>
      </c>
      <c r="E23" s="391">
        <v>1000</v>
      </c>
      <c r="F23" s="463" t="s">
        <v>646</v>
      </c>
      <c r="G23" s="628" t="s">
        <v>746</v>
      </c>
      <c r="H23" s="484"/>
      <c r="I23" s="465" t="s">
        <v>440</v>
      </c>
      <c r="J23" s="466" t="s">
        <v>74</v>
      </c>
      <c r="K23" s="467">
        <v>4.8099999999999996</v>
      </c>
      <c r="L23" s="394">
        <f t="shared" si="8"/>
        <v>8295.2182952182957</v>
      </c>
      <c r="M23" s="468">
        <f t="shared" si="9"/>
        <v>2.25</v>
      </c>
      <c r="N23" s="476"/>
      <c r="O23" s="477" t="str">
        <f t="shared" si="4"/>
        <v xml:space="preserve">    -</v>
      </c>
      <c r="P23" s="478"/>
      <c r="Q23" s="479" t="str">
        <f t="shared" si="5"/>
        <v xml:space="preserve">    -</v>
      </c>
      <c r="R23" s="266"/>
      <c r="S23" s="674">
        <f t="shared" si="1"/>
        <v>0</v>
      </c>
      <c r="T23" s="674">
        <f t="shared" si="10"/>
        <v>0</v>
      </c>
      <c r="U23" s="670"/>
      <c r="W23" s="663"/>
    </row>
    <row r="24" spans="1:37" ht="18.95" customHeight="1" x14ac:dyDescent="0.2">
      <c r="A24" s="266"/>
      <c r="B24" s="267"/>
      <c r="C24" s="463" t="s">
        <v>649</v>
      </c>
      <c r="D24" s="463" t="s">
        <v>691</v>
      </c>
      <c r="E24" s="391">
        <v>250</v>
      </c>
      <c r="F24" s="463" t="s">
        <v>650</v>
      </c>
      <c r="G24" s="557" t="s">
        <v>747</v>
      </c>
      <c r="H24" s="431"/>
      <c r="I24" s="465" t="s">
        <v>422</v>
      </c>
      <c r="J24" s="466" t="s">
        <v>424</v>
      </c>
      <c r="K24" s="467">
        <v>3.56</v>
      </c>
      <c r="L24" s="394">
        <f t="shared" si="8"/>
        <v>11207.865168539325</v>
      </c>
      <c r="M24" s="468">
        <f t="shared" si="9"/>
        <v>1.67</v>
      </c>
      <c r="N24" s="476"/>
      <c r="O24" s="477" t="str">
        <f t="shared" si="4"/>
        <v xml:space="preserve">    -</v>
      </c>
      <c r="P24" s="478"/>
      <c r="Q24" s="479" t="str">
        <f t="shared" si="5"/>
        <v xml:space="preserve">    -</v>
      </c>
      <c r="R24" s="266"/>
      <c r="S24" s="674">
        <f t="shared" si="1"/>
        <v>0</v>
      </c>
      <c r="T24" s="674">
        <f t="shared" si="10"/>
        <v>0</v>
      </c>
      <c r="U24" s="670"/>
      <c r="V24" s="657" t="str">
        <f>V11&amp;TEXT(TLW,"#,###.00")</f>
        <v xml:space="preserve"> per pound or 39,900.00</v>
      </c>
      <c r="W24" s="663"/>
    </row>
    <row r="25" spans="1:37" s="285" customFormat="1" ht="18.95" customHeight="1" x14ac:dyDescent="0.2">
      <c r="A25" s="283"/>
      <c r="B25" s="284"/>
      <c r="C25" s="463" t="s">
        <v>649</v>
      </c>
      <c r="D25" s="463" t="s">
        <v>691</v>
      </c>
      <c r="E25" s="463">
        <v>250</v>
      </c>
      <c r="F25" s="463" t="s">
        <v>650</v>
      </c>
      <c r="G25" s="627" t="s">
        <v>723</v>
      </c>
      <c r="H25" s="499"/>
      <c r="I25" s="465" t="s">
        <v>442</v>
      </c>
      <c r="J25" s="466" t="s">
        <v>443</v>
      </c>
      <c r="K25" s="465">
        <v>2.0499999999999998</v>
      </c>
      <c r="L25" s="394">
        <f t="shared" si="8"/>
        <v>19463.414634146342</v>
      </c>
      <c r="M25" s="468">
        <f t="shared" si="9"/>
        <v>0.96</v>
      </c>
      <c r="N25" s="476"/>
      <c r="O25" s="477" t="str">
        <f t="shared" ref="O25" si="11">IF(N25="","    -",K25*N25)</f>
        <v xml:space="preserve">    -</v>
      </c>
      <c r="P25" s="478"/>
      <c r="Q25" s="479" t="str">
        <f t="shared" ref="Q25" si="12">IF(P25="","    -",ROUNDUP($P25/$E25,0)*$K25)</f>
        <v xml:space="preserve">    -</v>
      </c>
      <c r="S25" s="674">
        <f t="shared" si="1"/>
        <v>0</v>
      </c>
      <c r="T25" s="674">
        <f t="shared" si="10"/>
        <v>0</v>
      </c>
      <c r="U25" s="669"/>
      <c r="V25" s="661"/>
      <c r="W25" s="661"/>
      <c r="X25" s="610"/>
      <c r="Y25" s="610"/>
      <c r="Z25" s="610"/>
      <c r="AA25" s="610"/>
      <c r="AB25" s="610"/>
      <c r="AC25" s="610"/>
      <c r="AD25" s="610"/>
      <c r="AE25" s="610"/>
      <c r="AF25" s="610"/>
      <c r="AG25" s="606"/>
      <c r="AH25" s="377"/>
      <c r="AI25" s="377"/>
      <c r="AJ25" s="377"/>
      <c r="AK25" s="377"/>
    </row>
    <row r="26" spans="1:37" ht="18.95" customHeight="1" x14ac:dyDescent="0.2">
      <c r="A26" s="266"/>
      <c r="B26" s="267"/>
      <c r="C26" s="496" t="s">
        <v>649</v>
      </c>
      <c r="D26" s="496" t="s">
        <v>691</v>
      </c>
      <c r="E26" s="440">
        <v>250</v>
      </c>
      <c r="F26" s="463" t="s">
        <v>650</v>
      </c>
      <c r="G26" s="557" t="s">
        <v>727</v>
      </c>
      <c r="H26" s="431"/>
      <c r="I26" s="465" t="s">
        <v>423</v>
      </c>
      <c r="J26" s="483" t="s">
        <v>425</v>
      </c>
      <c r="K26" s="495">
        <v>3.98</v>
      </c>
      <c r="L26" s="414">
        <f t="shared" si="8"/>
        <v>10025.125628140704</v>
      </c>
      <c r="M26" s="468">
        <f t="shared" si="9"/>
        <v>1.87</v>
      </c>
      <c r="N26" s="476"/>
      <c r="O26" s="477" t="str">
        <f t="shared" si="4"/>
        <v xml:space="preserve">    -</v>
      </c>
      <c r="P26" s="478"/>
      <c r="Q26" s="479" t="str">
        <f t="shared" si="5"/>
        <v xml:space="preserve">    -</v>
      </c>
      <c r="R26" s="266"/>
      <c r="S26" s="674">
        <f t="shared" si="1"/>
        <v>0</v>
      </c>
      <c r="T26" s="674">
        <f t="shared" si="10"/>
        <v>0</v>
      </c>
      <c r="U26" s="670"/>
      <c r="W26" s="663"/>
    </row>
    <row r="27" spans="1:37" ht="18.95" customHeight="1" x14ac:dyDescent="0.2">
      <c r="A27" s="266"/>
      <c r="B27" s="267"/>
      <c r="C27" s="496" t="s">
        <v>651</v>
      </c>
      <c r="D27" s="496" t="s">
        <v>692</v>
      </c>
      <c r="E27" s="440">
        <v>264</v>
      </c>
      <c r="F27" s="463" t="s">
        <v>651</v>
      </c>
      <c r="G27" s="430" t="s">
        <v>724</v>
      </c>
      <c r="H27" s="431"/>
      <c r="I27" s="465" t="s">
        <v>616</v>
      </c>
      <c r="J27" s="483" t="s">
        <v>615</v>
      </c>
      <c r="K27" s="495">
        <v>5.76</v>
      </c>
      <c r="L27" s="414">
        <f t="shared" si="8"/>
        <v>6927.0833333333339</v>
      </c>
      <c r="M27" s="468">
        <f t="shared" si="9"/>
        <v>2.7</v>
      </c>
      <c r="N27" s="476"/>
      <c r="O27" s="477" t="str">
        <f t="shared" si="4"/>
        <v xml:space="preserve">    -</v>
      </c>
      <c r="P27" s="478"/>
      <c r="Q27" s="479" t="str">
        <f t="shared" si="5"/>
        <v xml:space="preserve">    -</v>
      </c>
      <c r="R27" s="266"/>
      <c r="S27" s="674">
        <f t="shared" si="1"/>
        <v>0</v>
      </c>
      <c r="T27" s="674">
        <f t="shared" si="10"/>
        <v>0</v>
      </c>
      <c r="U27" s="670"/>
      <c r="W27" s="663"/>
    </row>
    <row r="28" spans="1:37" ht="18.95" customHeight="1" x14ac:dyDescent="0.2">
      <c r="A28" s="266"/>
      <c r="B28" s="267"/>
      <c r="C28" s="496" t="s">
        <v>652</v>
      </c>
      <c r="D28" s="496" t="s">
        <v>693</v>
      </c>
      <c r="E28" s="496">
        <v>84</v>
      </c>
      <c r="F28" s="496" t="s">
        <v>653</v>
      </c>
      <c r="G28" s="430" t="s">
        <v>725</v>
      </c>
      <c r="H28" s="497"/>
      <c r="I28" s="498" t="s">
        <v>513</v>
      </c>
      <c r="J28" s="483" t="s">
        <v>502</v>
      </c>
      <c r="K28" s="494">
        <v>3.67</v>
      </c>
      <c r="L28" s="414">
        <f t="shared" si="8"/>
        <v>10871.934604904633</v>
      </c>
      <c r="M28" s="468">
        <f t="shared" si="9"/>
        <v>1.72</v>
      </c>
      <c r="N28" s="476"/>
      <c r="O28" s="477" t="str">
        <f t="shared" si="4"/>
        <v xml:space="preserve">    -</v>
      </c>
      <c r="P28" s="478"/>
      <c r="Q28" s="479" t="str">
        <f t="shared" si="5"/>
        <v xml:space="preserve">    -</v>
      </c>
      <c r="R28" s="266"/>
      <c r="S28" s="674">
        <f t="shared" si="1"/>
        <v>0</v>
      </c>
      <c r="T28" s="674">
        <f t="shared" si="10"/>
        <v>0</v>
      </c>
      <c r="U28" s="670"/>
      <c r="W28" s="663"/>
    </row>
    <row r="29" spans="1:37" ht="18.95" customHeight="1" x14ac:dyDescent="0.2">
      <c r="A29" s="266"/>
      <c r="B29" s="267"/>
      <c r="C29" s="496" t="s">
        <v>652</v>
      </c>
      <c r="D29" s="496" t="s">
        <v>694</v>
      </c>
      <c r="E29" s="496">
        <v>168</v>
      </c>
      <c r="F29" s="496" t="s">
        <v>653</v>
      </c>
      <c r="G29" s="430" t="s">
        <v>726</v>
      </c>
      <c r="H29" s="497"/>
      <c r="I29" s="498" t="s">
        <v>514</v>
      </c>
      <c r="J29" s="483" t="s">
        <v>507</v>
      </c>
      <c r="K29" s="494">
        <v>7.33</v>
      </c>
      <c r="L29" s="414">
        <f t="shared" si="8"/>
        <v>5443.3833560709409</v>
      </c>
      <c r="M29" s="468">
        <f t="shared" si="9"/>
        <v>3.43</v>
      </c>
      <c r="N29" s="476"/>
      <c r="O29" s="477" t="str">
        <f t="shared" si="4"/>
        <v xml:space="preserve">    -</v>
      </c>
      <c r="P29" s="478"/>
      <c r="Q29" s="479" t="str">
        <f t="shared" si="5"/>
        <v xml:space="preserve">    -</v>
      </c>
      <c r="R29" s="266"/>
      <c r="S29" s="674">
        <f t="shared" si="1"/>
        <v>0</v>
      </c>
      <c r="T29" s="674">
        <f t="shared" si="10"/>
        <v>0</v>
      </c>
      <c r="U29" s="670"/>
      <c r="W29" s="663"/>
    </row>
    <row r="30" spans="1:37" ht="18.95" customHeight="1" x14ac:dyDescent="0.2">
      <c r="A30" s="266"/>
      <c r="B30" s="267"/>
      <c r="C30" s="496" t="s">
        <v>654</v>
      </c>
      <c r="D30" s="496" t="s">
        <v>695</v>
      </c>
      <c r="E30" s="496">
        <v>264</v>
      </c>
      <c r="F30" s="496" t="s">
        <v>655</v>
      </c>
      <c r="G30" s="430" t="s">
        <v>728</v>
      </c>
      <c r="H30" s="497"/>
      <c r="I30" s="498" t="s">
        <v>619</v>
      </c>
      <c r="J30" s="483" t="s">
        <v>637</v>
      </c>
      <c r="K30" s="494">
        <v>3.71</v>
      </c>
      <c r="L30" s="414">
        <f t="shared" si="8"/>
        <v>10754.716981132076</v>
      </c>
      <c r="M30" s="468">
        <f t="shared" si="9"/>
        <v>1.74</v>
      </c>
      <c r="N30" s="476"/>
      <c r="O30" s="477" t="str">
        <f t="shared" si="4"/>
        <v xml:space="preserve">    -</v>
      </c>
      <c r="P30" s="478"/>
      <c r="Q30" s="479" t="str">
        <f t="shared" si="5"/>
        <v xml:space="preserve">    -</v>
      </c>
      <c r="R30" s="266"/>
      <c r="S30" s="674">
        <f t="shared" si="1"/>
        <v>0</v>
      </c>
      <c r="T30" s="674">
        <f t="shared" si="10"/>
        <v>0</v>
      </c>
      <c r="U30" s="670"/>
      <c r="W30" s="663"/>
    </row>
    <row r="31" spans="1:37" ht="18.95" customHeight="1" x14ac:dyDescent="0.2">
      <c r="A31" s="266"/>
      <c r="B31" s="267"/>
      <c r="C31" s="496" t="s">
        <v>656</v>
      </c>
      <c r="D31" s="496" t="s">
        <v>696</v>
      </c>
      <c r="E31" s="496">
        <v>84</v>
      </c>
      <c r="F31" s="496" t="s">
        <v>657</v>
      </c>
      <c r="G31" s="430" t="s">
        <v>729</v>
      </c>
      <c r="H31" s="497"/>
      <c r="I31" s="500" t="s">
        <v>508</v>
      </c>
      <c r="J31" s="483" t="s">
        <v>499</v>
      </c>
      <c r="K31" s="494">
        <v>2.36</v>
      </c>
      <c r="L31" s="414">
        <f t="shared" si="8"/>
        <v>16906.77966101695</v>
      </c>
      <c r="M31" s="468">
        <f t="shared" si="9"/>
        <v>1.1100000000000001</v>
      </c>
      <c r="N31" s="476"/>
      <c r="O31" s="477" t="str">
        <f t="shared" ref="O31:O32" si="13">IF(N31="","    -",K31*N31)</f>
        <v xml:space="preserve">    -</v>
      </c>
      <c r="P31" s="478"/>
      <c r="Q31" s="479" t="str">
        <f t="shared" ref="Q31:Q32" si="14">IF(P31="","    -",ROUNDUP($P31/$E31,0)*$K31)</f>
        <v xml:space="preserve">    -</v>
      </c>
      <c r="R31" s="266"/>
      <c r="S31" s="674">
        <f t="shared" si="1"/>
        <v>0</v>
      </c>
      <c r="T31" s="674">
        <f t="shared" si="10"/>
        <v>0</v>
      </c>
      <c r="U31" s="670"/>
      <c r="W31" s="663"/>
    </row>
    <row r="32" spans="1:37" ht="18.95" customHeight="1" thickBot="1" x14ac:dyDescent="0.25">
      <c r="A32" s="266"/>
      <c r="B32" s="267"/>
      <c r="C32" s="496" t="s">
        <v>656</v>
      </c>
      <c r="D32" s="496" t="s">
        <v>697</v>
      </c>
      <c r="E32" s="496">
        <v>168</v>
      </c>
      <c r="F32" s="496" t="s">
        <v>657</v>
      </c>
      <c r="G32" s="430" t="s">
        <v>730</v>
      </c>
      <c r="H32" s="497"/>
      <c r="I32" s="498" t="s">
        <v>509</v>
      </c>
      <c r="J32" s="483" t="s">
        <v>501</v>
      </c>
      <c r="K32" s="494">
        <v>4.72</v>
      </c>
      <c r="L32" s="414">
        <f t="shared" si="8"/>
        <v>8453.3898305084749</v>
      </c>
      <c r="M32" s="468">
        <f t="shared" si="9"/>
        <v>2.21</v>
      </c>
      <c r="N32" s="486"/>
      <c r="O32" s="487" t="str">
        <f t="shared" si="13"/>
        <v xml:space="preserve">    -</v>
      </c>
      <c r="P32" s="488"/>
      <c r="Q32" s="489" t="str">
        <f t="shared" si="14"/>
        <v xml:space="preserve">    -</v>
      </c>
      <c r="R32" s="266"/>
      <c r="S32" s="674">
        <f t="shared" si="1"/>
        <v>0</v>
      </c>
      <c r="T32" s="674">
        <f t="shared" si="10"/>
        <v>0</v>
      </c>
      <c r="U32" s="670"/>
      <c r="W32" s="663"/>
    </row>
    <row r="33" spans="1:23" ht="18.95" customHeight="1" x14ac:dyDescent="0.2">
      <c r="A33" s="266"/>
      <c r="B33" s="267"/>
      <c r="C33" s="463" t="s">
        <v>611</v>
      </c>
      <c r="D33" s="463" t="s">
        <v>690</v>
      </c>
      <c r="E33" s="391">
        <v>1000</v>
      </c>
      <c r="F33" s="463" t="s">
        <v>647</v>
      </c>
      <c r="G33" s="483" t="s">
        <v>676</v>
      </c>
      <c r="H33" s="493"/>
      <c r="I33" s="494" t="s">
        <v>612</v>
      </c>
      <c r="J33" s="483" t="s">
        <v>613</v>
      </c>
      <c r="K33" s="495">
        <v>3.89</v>
      </c>
      <c r="L33" s="414">
        <f>39900/$K33</f>
        <v>10257.069408740359</v>
      </c>
      <c r="M33" s="468">
        <f>ROUND((PTV*$K33),2)</f>
        <v>1.82</v>
      </c>
      <c r="N33" s="476"/>
      <c r="O33" s="477" t="str">
        <f t="shared" ref="O33:O36" si="15">IF(N33="","    -",K33*N33)</f>
        <v xml:space="preserve">    -</v>
      </c>
      <c r="P33" s="478"/>
      <c r="Q33" s="479" t="str">
        <f>IF(P33="","    -",ROUNDUP($P33/$E33,0)*$K33)</f>
        <v xml:space="preserve">    -</v>
      </c>
      <c r="R33" s="266"/>
      <c r="S33" s="674">
        <f t="shared" si="1"/>
        <v>0</v>
      </c>
      <c r="T33" s="674">
        <f t="shared" si="10"/>
        <v>0</v>
      </c>
      <c r="U33" s="670"/>
      <c r="W33" s="663"/>
    </row>
    <row r="34" spans="1:23" ht="18.95" customHeight="1" x14ac:dyDescent="0.2">
      <c r="A34" s="266"/>
      <c r="B34" s="267"/>
      <c r="C34" s="496" t="s">
        <v>648</v>
      </c>
      <c r="D34" s="496" t="s">
        <v>605</v>
      </c>
      <c r="E34" s="440">
        <v>400</v>
      </c>
      <c r="F34" s="496" t="s">
        <v>640</v>
      </c>
      <c r="G34" s="483" t="s">
        <v>731</v>
      </c>
      <c r="H34" s="493"/>
      <c r="I34" s="494" t="s">
        <v>602</v>
      </c>
      <c r="J34" s="483" t="s">
        <v>601</v>
      </c>
      <c r="K34" s="495">
        <v>3.34</v>
      </c>
      <c r="L34" s="414">
        <f>39900/$K34</f>
        <v>11946.107784431138</v>
      </c>
      <c r="M34" s="468">
        <f>ROUND((PTV*$K34),2)</f>
        <v>1.57</v>
      </c>
      <c r="N34" s="476"/>
      <c r="O34" s="477" t="str">
        <f t="shared" si="15"/>
        <v xml:space="preserve">    -</v>
      </c>
      <c r="P34" s="478"/>
      <c r="Q34" s="479" t="str">
        <f>IF(P34="","    -",ROUNDUP($P34/$E34,0)*$K34)</f>
        <v xml:space="preserve">    -</v>
      </c>
      <c r="R34" s="266"/>
      <c r="S34" s="674">
        <f t="shared" si="1"/>
        <v>0</v>
      </c>
      <c r="T34" s="674">
        <f t="shared" si="10"/>
        <v>0</v>
      </c>
      <c r="U34" s="670"/>
      <c r="W34" s="663"/>
    </row>
    <row r="35" spans="1:23" ht="18.95" customHeight="1" x14ac:dyDescent="0.2">
      <c r="A35" s="266"/>
      <c r="B35" s="267"/>
      <c r="C35" s="463" t="s">
        <v>686</v>
      </c>
      <c r="D35" s="463" t="s">
        <v>688</v>
      </c>
      <c r="E35" s="440">
        <v>773</v>
      </c>
      <c r="F35" s="496" t="s">
        <v>640</v>
      </c>
      <c r="G35" s="483" t="s">
        <v>679</v>
      </c>
      <c r="H35" s="493"/>
      <c r="I35" s="494" t="s">
        <v>622</v>
      </c>
      <c r="J35" s="483" t="s">
        <v>623</v>
      </c>
      <c r="K35" s="495">
        <v>6.45</v>
      </c>
      <c r="L35" s="414">
        <f>39900/$K35</f>
        <v>6186.0465116279065</v>
      </c>
      <c r="M35" s="468">
        <f>ROUND((PTV*$K35),2)</f>
        <v>3.02</v>
      </c>
      <c r="N35" s="476"/>
      <c r="O35" s="477" t="str">
        <f t="shared" si="15"/>
        <v xml:space="preserve">    -</v>
      </c>
      <c r="P35" s="478"/>
      <c r="Q35" s="479" t="str">
        <f>IF(P35="","    -",ROUNDUP($P35/$E35,0)*$K35)</f>
        <v xml:space="preserve">    -</v>
      </c>
      <c r="R35" s="266"/>
      <c r="S35" s="674">
        <f t="shared" si="1"/>
        <v>0</v>
      </c>
      <c r="T35" s="674">
        <f t="shared" si="10"/>
        <v>0</v>
      </c>
      <c r="U35" s="670"/>
      <c r="W35" s="663"/>
    </row>
    <row r="36" spans="1:23" ht="18.95" customHeight="1" x14ac:dyDescent="0.2">
      <c r="A36" s="266"/>
      <c r="B36" s="267"/>
      <c r="C36" s="463" t="s">
        <v>738</v>
      </c>
      <c r="D36" s="463" t="s">
        <v>739</v>
      </c>
      <c r="E36" s="391">
        <v>1130</v>
      </c>
      <c r="F36" s="463" t="s">
        <v>640</v>
      </c>
      <c r="G36" s="483" t="s">
        <v>737</v>
      </c>
      <c r="H36" s="493"/>
      <c r="I36" s="494" t="s">
        <v>717</v>
      </c>
      <c r="J36" s="483" t="s">
        <v>718</v>
      </c>
      <c r="K36" s="495">
        <v>9.43</v>
      </c>
      <c r="L36" s="414">
        <f>39900/$K36</f>
        <v>4231.1770943796391</v>
      </c>
      <c r="M36" s="468">
        <f>ROUND((PTV*$K36),2)</f>
        <v>4.42</v>
      </c>
      <c r="N36" s="476"/>
      <c r="O36" s="477" t="str">
        <f t="shared" si="15"/>
        <v xml:space="preserve">    -</v>
      </c>
      <c r="P36" s="478"/>
      <c r="Q36" s="479" t="str">
        <f>IF(P36="","    -",ROUNDUP($P36/$E36,0)*$K36)</f>
        <v xml:space="preserve">    -</v>
      </c>
      <c r="R36" s="266"/>
      <c r="S36" s="674">
        <f t="shared" si="1"/>
        <v>0</v>
      </c>
      <c r="T36" s="674">
        <f t="shared" si="10"/>
        <v>0</v>
      </c>
      <c r="U36" s="670"/>
      <c r="W36" s="663"/>
    </row>
    <row r="37" spans="1:23" ht="9" customHeight="1" thickBot="1" x14ac:dyDescent="0.25">
      <c r="A37" s="266"/>
      <c r="B37" s="267"/>
      <c r="C37" s="463"/>
      <c r="D37" s="463"/>
      <c r="E37" s="391"/>
      <c r="F37" s="463"/>
      <c r="G37" s="464"/>
      <c r="H37" s="291"/>
      <c r="I37" s="465"/>
      <c r="J37" s="466"/>
      <c r="K37" s="467"/>
      <c r="L37" s="394"/>
      <c r="M37" s="468"/>
      <c r="N37" s="490"/>
      <c r="O37" s="491"/>
      <c r="P37" s="490"/>
      <c r="Q37" s="491"/>
      <c r="R37" s="266"/>
      <c r="S37" s="674"/>
      <c r="T37" s="674"/>
      <c r="U37" s="670"/>
      <c r="W37" s="663"/>
    </row>
    <row r="38" spans="1:23" ht="18.95" customHeight="1" x14ac:dyDescent="0.2">
      <c r="A38" s="266"/>
      <c r="B38" s="282" t="s">
        <v>98</v>
      </c>
      <c r="C38" s="462" t="s">
        <v>658</v>
      </c>
      <c r="D38" s="463" t="s">
        <v>698</v>
      </c>
      <c r="E38" s="501">
        <v>412</v>
      </c>
      <c r="F38" s="496" t="s">
        <v>655</v>
      </c>
      <c r="G38" s="502" t="s">
        <v>314</v>
      </c>
      <c r="H38" s="291"/>
      <c r="I38" s="465" t="s">
        <v>107</v>
      </c>
      <c r="J38" s="503" t="s">
        <v>218</v>
      </c>
      <c r="K38" s="467">
        <v>5.9</v>
      </c>
      <c r="L38" s="394">
        <f>39900/$K38</f>
        <v>6762.7118644067796</v>
      </c>
      <c r="M38" s="468">
        <f t="shared" ref="M38:M53" si="16">ROUND((PTV*$K38),2)</f>
        <v>2.76</v>
      </c>
      <c r="N38" s="469"/>
      <c r="O38" s="470" t="str">
        <f t="shared" si="4"/>
        <v xml:space="preserve">    -</v>
      </c>
      <c r="P38" s="471"/>
      <c r="Q38" s="472" t="str">
        <f t="shared" si="5"/>
        <v xml:space="preserve">    -</v>
      </c>
      <c r="R38" s="266"/>
      <c r="S38" s="674">
        <f t="shared" si="1"/>
        <v>0</v>
      </c>
      <c r="T38" s="674">
        <f t="shared" si="10"/>
        <v>0</v>
      </c>
      <c r="U38" s="670"/>
      <c r="W38" s="663"/>
    </row>
    <row r="39" spans="1:23" ht="18.95" customHeight="1" x14ac:dyDescent="0.2">
      <c r="A39" s="266"/>
      <c r="B39" s="282" t="s">
        <v>98</v>
      </c>
      <c r="C39" s="462" t="s">
        <v>659</v>
      </c>
      <c r="D39" s="463" t="s">
        <v>699</v>
      </c>
      <c r="E39" s="504">
        <v>530</v>
      </c>
      <c r="F39" s="496" t="s">
        <v>660</v>
      </c>
      <c r="G39" s="502" t="s">
        <v>471</v>
      </c>
      <c r="H39" s="291"/>
      <c r="I39" s="465" t="s">
        <v>204</v>
      </c>
      <c r="J39" s="505" t="s">
        <v>220</v>
      </c>
      <c r="K39" s="467">
        <v>10.32</v>
      </c>
      <c r="L39" s="394">
        <f t="shared" ref="L39:L54" si="17">39900/$K39</f>
        <v>3866.2790697674418</v>
      </c>
      <c r="M39" s="468">
        <f t="shared" si="16"/>
        <v>4.84</v>
      </c>
      <c r="N39" s="476"/>
      <c r="O39" s="477" t="str">
        <f t="shared" si="4"/>
        <v xml:space="preserve">    -</v>
      </c>
      <c r="P39" s="478"/>
      <c r="Q39" s="479" t="str">
        <f t="shared" si="5"/>
        <v xml:space="preserve">    -</v>
      </c>
      <c r="R39" s="266"/>
      <c r="S39" s="674">
        <f t="shared" si="1"/>
        <v>0</v>
      </c>
      <c r="T39" s="674">
        <f t="shared" si="10"/>
        <v>0</v>
      </c>
      <c r="U39" s="670"/>
      <c r="W39" s="663"/>
    </row>
    <row r="40" spans="1:23" ht="18.95" customHeight="1" x14ac:dyDescent="0.2">
      <c r="A40" s="266"/>
      <c r="B40" s="282" t="s">
        <v>98</v>
      </c>
      <c r="C40" s="462" t="s">
        <v>659</v>
      </c>
      <c r="D40" s="463" t="s">
        <v>699</v>
      </c>
      <c r="E40" s="504">
        <v>530</v>
      </c>
      <c r="F40" s="496" t="s">
        <v>660</v>
      </c>
      <c r="G40" s="464" t="s">
        <v>472</v>
      </c>
      <c r="H40" s="291"/>
      <c r="I40" s="465" t="s">
        <v>103</v>
      </c>
      <c r="J40" s="505" t="s">
        <v>219</v>
      </c>
      <c r="K40" s="495">
        <v>10.67</v>
      </c>
      <c r="L40" s="394">
        <f t="shared" si="17"/>
        <v>3739.4564198687908</v>
      </c>
      <c r="M40" s="468">
        <f t="shared" si="16"/>
        <v>5</v>
      </c>
      <c r="N40" s="476"/>
      <c r="O40" s="477" t="str">
        <f t="shared" si="4"/>
        <v xml:space="preserve">    -</v>
      </c>
      <c r="P40" s="478"/>
      <c r="Q40" s="479" t="str">
        <f t="shared" si="5"/>
        <v xml:space="preserve">    -</v>
      </c>
      <c r="R40" s="266"/>
      <c r="S40" s="674">
        <f t="shared" si="1"/>
        <v>0</v>
      </c>
      <c r="T40" s="674">
        <f t="shared" si="10"/>
        <v>0</v>
      </c>
      <c r="U40" s="670"/>
      <c r="W40" s="663"/>
    </row>
    <row r="41" spans="1:23" ht="18.95" customHeight="1" x14ac:dyDescent="0.2">
      <c r="A41" s="266"/>
      <c r="B41" s="267" t="s">
        <v>98</v>
      </c>
      <c r="C41" s="506" t="s">
        <v>661</v>
      </c>
      <c r="D41" s="463" t="s">
        <v>700</v>
      </c>
      <c r="E41" s="496">
        <v>420</v>
      </c>
      <c r="F41" s="496" t="s">
        <v>655</v>
      </c>
      <c r="G41" s="464" t="s">
        <v>318</v>
      </c>
      <c r="H41" s="291"/>
      <c r="I41" s="465" t="s">
        <v>319</v>
      </c>
      <c r="J41" s="505" t="s">
        <v>320</v>
      </c>
      <c r="K41" s="467">
        <v>7.33</v>
      </c>
      <c r="L41" s="394">
        <f t="shared" si="17"/>
        <v>5443.3833560709409</v>
      </c>
      <c r="M41" s="468">
        <f t="shared" si="16"/>
        <v>3.43</v>
      </c>
      <c r="N41" s="476"/>
      <c r="O41" s="477" t="str">
        <f t="shared" si="4"/>
        <v xml:space="preserve">    -</v>
      </c>
      <c r="P41" s="478"/>
      <c r="Q41" s="479" t="str">
        <f t="shared" si="5"/>
        <v xml:space="preserve">    -</v>
      </c>
      <c r="R41" s="266"/>
      <c r="S41" s="674">
        <f t="shared" si="1"/>
        <v>0</v>
      </c>
      <c r="T41" s="674">
        <f t="shared" si="10"/>
        <v>0</v>
      </c>
      <c r="U41" s="670"/>
      <c r="W41" s="663"/>
    </row>
    <row r="42" spans="1:23" ht="18.95" customHeight="1" x14ac:dyDescent="0.2">
      <c r="A42" s="266"/>
      <c r="B42" s="267" t="s">
        <v>98</v>
      </c>
      <c r="C42" s="462" t="s">
        <v>661</v>
      </c>
      <c r="D42" s="463" t="s">
        <v>700</v>
      </c>
      <c r="E42" s="496">
        <v>450</v>
      </c>
      <c r="F42" s="496" t="s">
        <v>662</v>
      </c>
      <c r="G42" s="464" t="s">
        <v>473</v>
      </c>
      <c r="H42" s="291"/>
      <c r="I42" s="465" t="s">
        <v>101</v>
      </c>
      <c r="J42" s="505" t="s">
        <v>221</v>
      </c>
      <c r="K42" s="495">
        <v>7.52</v>
      </c>
      <c r="L42" s="394">
        <f t="shared" si="17"/>
        <v>5305.8510638297876</v>
      </c>
      <c r="M42" s="468">
        <f t="shared" si="16"/>
        <v>3.52</v>
      </c>
      <c r="N42" s="476"/>
      <c r="O42" s="477" t="str">
        <f t="shared" si="4"/>
        <v xml:space="preserve">    -</v>
      </c>
      <c r="P42" s="478"/>
      <c r="Q42" s="479" t="str">
        <f t="shared" si="5"/>
        <v xml:space="preserve">    -</v>
      </c>
      <c r="R42" s="266"/>
      <c r="S42" s="674">
        <f t="shared" si="1"/>
        <v>0</v>
      </c>
      <c r="T42" s="674">
        <f t="shared" si="10"/>
        <v>0</v>
      </c>
      <c r="U42" s="670"/>
      <c r="W42" s="663"/>
    </row>
    <row r="43" spans="1:23" ht="18.95" customHeight="1" x14ac:dyDescent="0.2">
      <c r="A43" s="266"/>
      <c r="B43" s="267"/>
      <c r="C43" s="462" t="s">
        <v>661</v>
      </c>
      <c r="D43" s="463" t="s">
        <v>700</v>
      </c>
      <c r="E43" s="496">
        <v>450</v>
      </c>
      <c r="F43" s="496" t="s">
        <v>662</v>
      </c>
      <c r="G43" s="464" t="s">
        <v>733</v>
      </c>
      <c r="H43" s="291"/>
      <c r="I43" s="465" t="s">
        <v>734</v>
      </c>
      <c r="J43" s="505" t="s">
        <v>735</v>
      </c>
      <c r="K43" s="495">
        <v>7.52</v>
      </c>
      <c r="L43" s="394">
        <f t="shared" si="17"/>
        <v>5305.8510638297876</v>
      </c>
      <c r="M43" s="468">
        <f t="shared" si="16"/>
        <v>3.52</v>
      </c>
      <c r="N43" s="476"/>
      <c r="O43" s="477" t="str">
        <f t="shared" si="4"/>
        <v xml:space="preserve">    -</v>
      </c>
      <c r="P43" s="478"/>
      <c r="Q43" s="479" t="str">
        <f t="shared" si="5"/>
        <v xml:space="preserve">    -</v>
      </c>
      <c r="R43" s="266"/>
      <c r="S43" s="674">
        <f t="shared" ref="S43" si="18">N43*M43</f>
        <v>0</v>
      </c>
      <c r="T43" s="674">
        <f t="shared" ref="T43" si="19">ROUNDUP((P43/E43),0)*M43</f>
        <v>0</v>
      </c>
      <c r="U43" s="670"/>
      <c r="W43" s="663"/>
    </row>
    <row r="44" spans="1:23" ht="18.95" customHeight="1" x14ac:dyDescent="0.2">
      <c r="A44" s="266"/>
      <c r="B44" s="267"/>
      <c r="C44" s="463" t="s">
        <v>659</v>
      </c>
      <c r="D44" s="463" t="s">
        <v>699</v>
      </c>
      <c r="E44" s="504">
        <v>530</v>
      </c>
      <c r="F44" s="496" t="s">
        <v>660</v>
      </c>
      <c r="G44" s="464" t="s">
        <v>315</v>
      </c>
      <c r="H44" s="291"/>
      <c r="I44" s="465" t="s">
        <v>316</v>
      </c>
      <c r="J44" s="505" t="s">
        <v>317</v>
      </c>
      <c r="K44" s="467">
        <v>12.26</v>
      </c>
      <c r="L44" s="394">
        <f t="shared" si="17"/>
        <v>3254.4861337683524</v>
      </c>
      <c r="M44" s="468">
        <f t="shared" si="16"/>
        <v>5.75</v>
      </c>
      <c r="N44" s="476"/>
      <c r="O44" s="477" t="str">
        <f t="shared" si="4"/>
        <v xml:space="preserve">    -</v>
      </c>
      <c r="P44" s="478"/>
      <c r="Q44" s="479" t="str">
        <f t="shared" si="5"/>
        <v xml:space="preserve">    -</v>
      </c>
      <c r="R44" s="266"/>
      <c r="S44" s="674">
        <f t="shared" si="1"/>
        <v>0</v>
      </c>
      <c r="T44" s="674">
        <f t="shared" si="10"/>
        <v>0</v>
      </c>
      <c r="U44" s="670"/>
      <c r="W44" s="663"/>
    </row>
    <row r="45" spans="1:23" ht="18.95" customHeight="1" x14ac:dyDescent="0.2">
      <c r="A45" s="266"/>
      <c r="B45" s="282" t="s">
        <v>98</v>
      </c>
      <c r="C45" s="506" t="s">
        <v>659</v>
      </c>
      <c r="D45" s="463" t="s">
        <v>699</v>
      </c>
      <c r="E45" s="504">
        <v>530</v>
      </c>
      <c r="F45" s="496" t="s">
        <v>660</v>
      </c>
      <c r="G45" s="464" t="s">
        <v>474</v>
      </c>
      <c r="H45" s="291"/>
      <c r="I45" s="507" t="s">
        <v>127</v>
      </c>
      <c r="J45" s="505" t="s">
        <v>222</v>
      </c>
      <c r="K45" s="508">
        <v>12.26</v>
      </c>
      <c r="L45" s="394">
        <f t="shared" si="17"/>
        <v>3254.4861337683524</v>
      </c>
      <c r="M45" s="468">
        <f t="shared" si="16"/>
        <v>5.75</v>
      </c>
      <c r="N45" s="476"/>
      <c r="O45" s="477" t="str">
        <f t="shared" si="4"/>
        <v xml:space="preserve">    -</v>
      </c>
      <c r="P45" s="478"/>
      <c r="Q45" s="479" t="str">
        <f t="shared" si="5"/>
        <v xml:space="preserve">    -</v>
      </c>
      <c r="R45" s="266"/>
      <c r="S45" s="674">
        <f t="shared" si="1"/>
        <v>0</v>
      </c>
      <c r="T45" s="674">
        <f t="shared" si="10"/>
        <v>0</v>
      </c>
      <c r="U45" s="670"/>
      <c r="W45" s="663"/>
    </row>
    <row r="46" spans="1:23" ht="18.95" customHeight="1" x14ac:dyDescent="0.2">
      <c r="A46" s="269"/>
      <c r="B46" s="286" t="s">
        <v>98</v>
      </c>
      <c r="C46" s="496" t="s">
        <v>661</v>
      </c>
      <c r="D46" s="496" t="s">
        <v>700</v>
      </c>
      <c r="E46" s="504">
        <v>573</v>
      </c>
      <c r="F46" s="496" t="s">
        <v>663</v>
      </c>
      <c r="G46" s="430" t="s">
        <v>525</v>
      </c>
      <c r="H46" s="431"/>
      <c r="I46" s="494" t="s">
        <v>138</v>
      </c>
      <c r="J46" s="505" t="s">
        <v>223</v>
      </c>
      <c r="K46" s="495">
        <v>15.35</v>
      </c>
      <c r="L46" s="394">
        <f t="shared" si="17"/>
        <v>2599.3485342019544</v>
      </c>
      <c r="M46" s="468">
        <f t="shared" si="16"/>
        <v>7.19</v>
      </c>
      <c r="N46" s="476"/>
      <c r="O46" s="477" t="str">
        <f t="shared" si="4"/>
        <v xml:space="preserve">    -</v>
      </c>
      <c r="P46" s="478"/>
      <c r="Q46" s="479" t="str">
        <f t="shared" si="5"/>
        <v xml:space="preserve">    -</v>
      </c>
      <c r="R46" s="266"/>
      <c r="S46" s="674">
        <f t="shared" si="1"/>
        <v>0</v>
      </c>
      <c r="T46" s="674">
        <f t="shared" si="10"/>
        <v>0</v>
      </c>
      <c r="U46" s="670"/>
      <c r="W46" s="663"/>
    </row>
    <row r="47" spans="1:23" ht="18.95" customHeight="1" x14ac:dyDescent="0.2">
      <c r="A47" s="269"/>
      <c r="B47" s="286" t="s">
        <v>98</v>
      </c>
      <c r="C47" s="496" t="s">
        <v>664</v>
      </c>
      <c r="D47" s="496" t="s">
        <v>699</v>
      </c>
      <c r="E47" s="504">
        <v>289</v>
      </c>
      <c r="F47" s="496" t="s">
        <v>665</v>
      </c>
      <c r="G47" s="430" t="s">
        <v>732</v>
      </c>
      <c r="H47" s="431"/>
      <c r="I47" s="494" t="s">
        <v>523</v>
      </c>
      <c r="J47" s="505" t="s">
        <v>524</v>
      </c>
      <c r="K47" s="495">
        <v>5.22</v>
      </c>
      <c r="L47" s="414">
        <f t="shared" si="17"/>
        <v>7643.6781609195405</v>
      </c>
      <c r="M47" s="468">
        <f t="shared" si="16"/>
        <v>2.4500000000000002</v>
      </c>
      <c r="N47" s="476"/>
      <c r="O47" s="477" t="str">
        <f t="shared" si="4"/>
        <v xml:space="preserve">    -</v>
      </c>
      <c r="P47" s="478"/>
      <c r="Q47" s="479" t="str">
        <f t="shared" si="5"/>
        <v xml:space="preserve">    -</v>
      </c>
      <c r="R47" s="266"/>
      <c r="S47" s="674">
        <f t="shared" si="1"/>
        <v>0</v>
      </c>
      <c r="T47" s="674">
        <f t="shared" si="10"/>
        <v>0</v>
      </c>
      <c r="U47" s="670"/>
      <c r="W47" s="663"/>
    </row>
    <row r="48" spans="1:23" ht="18.95" customHeight="1" x14ac:dyDescent="0.2">
      <c r="A48" s="266"/>
      <c r="B48" s="282" t="s">
        <v>98</v>
      </c>
      <c r="C48" s="463" t="s">
        <v>666</v>
      </c>
      <c r="D48" s="463" t="s">
        <v>701</v>
      </c>
      <c r="E48" s="504">
        <v>498</v>
      </c>
      <c r="F48" s="496" t="s">
        <v>667</v>
      </c>
      <c r="G48" s="464" t="s">
        <v>476</v>
      </c>
      <c r="H48" s="291"/>
      <c r="I48" s="465" t="s">
        <v>137</v>
      </c>
      <c r="J48" s="505" t="s">
        <v>224</v>
      </c>
      <c r="K48" s="495">
        <v>10.52</v>
      </c>
      <c r="L48" s="394">
        <f t="shared" si="17"/>
        <v>3792.7756653992396</v>
      </c>
      <c r="M48" s="468">
        <f t="shared" si="16"/>
        <v>4.93</v>
      </c>
      <c r="N48" s="476"/>
      <c r="O48" s="477" t="str">
        <f t="shared" si="4"/>
        <v xml:space="preserve">    -</v>
      </c>
      <c r="P48" s="478"/>
      <c r="Q48" s="479" t="str">
        <f t="shared" si="5"/>
        <v xml:space="preserve">    -</v>
      </c>
      <c r="R48" s="266"/>
      <c r="S48" s="674">
        <f t="shared" si="1"/>
        <v>0</v>
      </c>
      <c r="T48" s="674">
        <f t="shared" si="10"/>
        <v>0</v>
      </c>
      <c r="U48" s="670"/>
      <c r="W48" s="663"/>
    </row>
    <row r="49" spans="1:23" ht="18.95" customHeight="1" x14ac:dyDescent="0.2">
      <c r="A49" s="266"/>
      <c r="B49" s="282" t="s">
        <v>98</v>
      </c>
      <c r="C49" s="463" t="s">
        <v>661</v>
      </c>
      <c r="D49" s="463" t="s">
        <v>700</v>
      </c>
      <c r="E49" s="504">
        <v>573</v>
      </c>
      <c r="F49" s="496" t="s">
        <v>663</v>
      </c>
      <c r="G49" s="464" t="s">
        <v>677</v>
      </c>
      <c r="H49" s="291"/>
      <c r="I49" s="465" t="s">
        <v>134</v>
      </c>
      <c r="J49" s="505" t="s">
        <v>225</v>
      </c>
      <c r="K49" s="495">
        <v>17.41</v>
      </c>
      <c r="L49" s="394">
        <f t="shared" si="17"/>
        <v>2291.786329695577</v>
      </c>
      <c r="M49" s="468">
        <f t="shared" si="16"/>
        <v>8.16</v>
      </c>
      <c r="N49" s="476"/>
      <c r="O49" s="477" t="str">
        <f t="shared" si="4"/>
        <v xml:space="preserve">    -</v>
      </c>
      <c r="P49" s="478"/>
      <c r="Q49" s="479" t="str">
        <f t="shared" si="5"/>
        <v xml:space="preserve">    -</v>
      </c>
      <c r="R49" s="266"/>
      <c r="S49" s="674">
        <f t="shared" si="1"/>
        <v>0</v>
      </c>
      <c r="T49" s="674">
        <f t="shared" si="10"/>
        <v>0</v>
      </c>
      <c r="U49" s="670"/>
      <c r="W49" s="663"/>
    </row>
    <row r="50" spans="1:23" ht="18.95" customHeight="1" x14ac:dyDescent="0.2">
      <c r="A50" s="266"/>
      <c r="B50" s="282"/>
      <c r="C50" s="463" t="s">
        <v>668</v>
      </c>
      <c r="D50" s="463" t="s">
        <v>702</v>
      </c>
      <c r="E50" s="485">
        <v>1332</v>
      </c>
      <c r="F50" s="496" t="s">
        <v>669</v>
      </c>
      <c r="G50" s="464" t="s">
        <v>478</v>
      </c>
      <c r="H50" s="291"/>
      <c r="I50" s="465" t="s">
        <v>192</v>
      </c>
      <c r="J50" s="505" t="s">
        <v>226</v>
      </c>
      <c r="K50" s="495">
        <v>30.97</v>
      </c>
      <c r="L50" s="394">
        <f t="shared" si="17"/>
        <v>1288.3435582822087</v>
      </c>
      <c r="M50" s="468">
        <f t="shared" si="16"/>
        <v>14.51</v>
      </c>
      <c r="N50" s="476"/>
      <c r="O50" s="477" t="str">
        <f t="shared" si="4"/>
        <v xml:space="preserve">    -</v>
      </c>
      <c r="P50" s="478"/>
      <c r="Q50" s="479" t="str">
        <f t="shared" si="5"/>
        <v xml:space="preserve">    -</v>
      </c>
      <c r="R50" s="266"/>
      <c r="S50" s="674">
        <f t="shared" si="1"/>
        <v>0</v>
      </c>
      <c r="T50" s="674">
        <f t="shared" si="10"/>
        <v>0</v>
      </c>
      <c r="U50" s="670"/>
      <c r="W50" s="663"/>
    </row>
    <row r="51" spans="1:23" ht="18.95" customHeight="1" x14ac:dyDescent="0.2">
      <c r="A51" s="266"/>
      <c r="B51" s="282" t="s">
        <v>98</v>
      </c>
      <c r="C51" s="463" t="s">
        <v>659</v>
      </c>
      <c r="D51" s="463" t="s">
        <v>699</v>
      </c>
      <c r="E51" s="504">
        <v>530</v>
      </c>
      <c r="F51" s="496" t="s">
        <v>660</v>
      </c>
      <c r="G51" s="464" t="s">
        <v>479</v>
      </c>
      <c r="H51" s="291"/>
      <c r="I51" s="465" t="s">
        <v>150</v>
      </c>
      <c r="J51" s="505" t="s">
        <v>227</v>
      </c>
      <c r="K51" s="495">
        <v>9.7200000000000006</v>
      </c>
      <c r="L51" s="394">
        <f t="shared" si="17"/>
        <v>4104.9382716049377</v>
      </c>
      <c r="M51" s="468">
        <f t="shared" si="16"/>
        <v>4.55</v>
      </c>
      <c r="N51" s="476"/>
      <c r="O51" s="477" t="str">
        <f t="shared" si="4"/>
        <v xml:space="preserve">    -</v>
      </c>
      <c r="P51" s="478"/>
      <c r="Q51" s="479" t="str">
        <f t="shared" si="5"/>
        <v xml:space="preserve">    -</v>
      </c>
      <c r="R51" s="266"/>
      <c r="S51" s="674">
        <f t="shared" si="1"/>
        <v>0</v>
      </c>
      <c r="T51" s="674">
        <f t="shared" si="10"/>
        <v>0</v>
      </c>
      <c r="U51" s="670"/>
    </row>
    <row r="52" spans="1:23" ht="18.95" customHeight="1" x14ac:dyDescent="0.2">
      <c r="A52" s="266"/>
      <c r="B52" s="282" t="s">
        <v>98</v>
      </c>
      <c r="C52" s="463" t="s">
        <v>659</v>
      </c>
      <c r="D52" s="463" t="s">
        <v>699</v>
      </c>
      <c r="E52" s="504">
        <v>572</v>
      </c>
      <c r="F52" s="496" t="s">
        <v>670</v>
      </c>
      <c r="G52" s="464" t="s">
        <v>480</v>
      </c>
      <c r="H52" s="509"/>
      <c r="I52" s="465" t="s">
        <v>151</v>
      </c>
      <c r="J52" s="505" t="s">
        <v>228</v>
      </c>
      <c r="K52" s="495">
        <v>16.260000000000002</v>
      </c>
      <c r="L52" s="394">
        <f t="shared" si="17"/>
        <v>2453.8745387453873</v>
      </c>
      <c r="M52" s="468">
        <f t="shared" si="16"/>
        <v>7.62</v>
      </c>
      <c r="N52" s="476"/>
      <c r="O52" s="477" t="str">
        <f t="shared" ref="O52" si="20">IF(N52="","    -",K52*N52)</f>
        <v xml:space="preserve">    -</v>
      </c>
      <c r="P52" s="478"/>
      <c r="Q52" s="479" t="str">
        <f t="shared" ref="Q52" si="21">IF(P52="","    -",ROUNDUP($P52/$E52,0)*$K52)</f>
        <v xml:space="preserve">    -</v>
      </c>
      <c r="R52" s="266"/>
      <c r="S52" s="674">
        <f t="shared" si="1"/>
        <v>0</v>
      </c>
      <c r="T52" s="674">
        <f t="shared" si="10"/>
        <v>0</v>
      </c>
      <c r="U52" s="670"/>
    </row>
    <row r="53" spans="1:23" ht="18.95" customHeight="1" x14ac:dyDescent="0.2">
      <c r="A53" s="266"/>
      <c r="B53" s="282"/>
      <c r="C53" s="463" t="s">
        <v>659</v>
      </c>
      <c r="D53" s="463" t="s">
        <v>699</v>
      </c>
      <c r="E53" s="504">
        <v>318</v>
      </c>
      <c r="F53" s="496" t="s">
        <v>671</v>
      </c>
      <c r="G53" s="464" t="s">
        <v>626</v>
      </c>
      <c r="H53" s="509"/>
      <c r="I53" s="465" t="s">
        <v>628</v>
      </c>
      <c r="J53" s="505" t="s">
        <v>624</v>
      </c>
      <c r="K53" s="495">
        <v>8.9600000000000009</v>
      </c>
      <c r="L53" s="394">
        <f t="shared" si="17"/>
        <v>4453.125</v>
      </c>
      <c r="M53" s="468">
        <f t="shared" si="16"/>
        <v>4.2</v>
      </c>
      <c r="N53" s="476"/>
      <c r="O53" s="477" t="str">
        <f t="shared" ref="O53:O54" si="22">IF(N53="","    -",K53*N53)</f>
        <v xml:space="preserve">    -</v>
      </c>
      <c r="P53" s="478"/>
      <c r="Q53" s="479" t="str">
        <f t="shared" ref="Q53:Q54" si="23">IF(P53="","    -",ROUNDUP($P53/$E53,0)*$K53)</f>
        <v xml:space="preserve">    -</v>
      </c>
      <c r="R53" s="266"/>
      <c r="S53" s="674">
        <f t="shared" si="1"/>
        <v>0</v>
      </c>
      <c r="T53" s="674">
        <f t="shared" si="10"/>
        <v>0</v>
      </c>
      <c r="U53" s="670"/>
    </row>
    <row r="54" spans="1:23" ht="18.95" customHeight="1" thickBot="1" x14ac:dyDescent="0.25">
      <c r="A54" s="266"/>
      <c r="B54" s="282"/>
      <c r="C54" s="463" t="s">
        <v>659</v>
      </c>
      <c r="D54" s="463" t="s">
        <v>699</v>
      </c>
      <c r="E54" s="504">
        <v>318</v>
      </c>
      <c r="F54" s="496" t="s">
        <v>671</v>
      </c>
      <c r="G54" s="464" t="s">
        <v>627</v>
      </c>
      <c r="H54" s="509"/>
      <c r="I54" s="465" t="s">
        <v>629</v>
      </c>
      <c r="J54" s="505" t="s">
        <v>625</v>
      </c>
      <c r="K54" s="495">
        <v>9.0299999999999994</v>
      </c>
      <c r="L54" s="394">
        <f t="shared" si="17"/>
        <v>4418.604651162791</v>
      </c>
      <c r="M54" s="468">
        <f>ROUNDUP((PTV*$K54),2)</f>
        <v>4.24</v>
      </c>
      <c r="N54" s="486"/>
      <c r="O54" s="487" t="str">
        <f t="shared" si="22"/>
        <v xml:space="preserve">    -</v>
      </c>
      <c r="P54" s="488"/>
      <c r="Q54" s="489" t="str">
        <f t="shared" si="23"/>
        <v xml:space="preserve">    -</v>
      </c>
      <c r="R54" s="266"/>
      <c r="S54" s="674">
        <f t="shared" si="1"/>
        <v>0</v>
      </c>
      <c r="T54" s="674">
        <f t="shared" si="10"/>
        <v>0</v>
      </c>
      <c r="U54" s="670"/>
    </row>
    <row r="55" spans="1:23" ht="9" customHeight="1" thickBot="1" x14ac:dyDescent="0.25">
      <c r="A55" s="266"/>
      <c r="B55" s="282"/>
      <c r="C55" s="463"/>
      <c r="D55" s="463"/>
      <c r="E55" s="462"/>
      <c r="F55" s="463"/>
      <c r="G55" s="464"/>
      <c r="H55" s="509"/>
      <c r="I55" s="465"/>
      <c r="J55" s="510"/>
      <c r="K55" s="467"/>
      <c r="L55" s="394"/>
      <c r="M55" s="468"/>
      <c r="N55" s="490"/>
      <c r="O55" s="491"/>
      <c r="P55" s="490"/>
      <c r="Q55" s="491"/>
      <c r="R55" s="266"/>
      <c r="S55" s="675"/>
      <c r="T55" s="674"/>
      <c r="U55" s="670"/>
      <c r="W55" s="663"/>
    </row>
    <row r="56" spans="1:23" ht="20.100000000000001" hidden="1" customHeight="1" x14ac:dyDescent="0.2">
      <c r="A56" s="266"/>
      <c r="B56" s="282" t="s">
        <v>672</v>
      </c>
      <c r="C56" s="462" t="s">
        <v>673</v>
      </c>
      <c r="D56" s="463" t="s">
        <v>703</v>
      </c>
      <c r="E56" s="462">
        <v>69</v>
      </c>
      <c r="F56" s="463" t="s">
        <v>674</v>
      </c>
      <c r="G56" s="502" t="s">
        <v>675</v>
      </c>
      <c r="H56" s="509"/>
      <c r="I56" s="465" t="s">
        <v>189</v>
      </c>
      <c r="J56" s="510" t="s">
        <v>229</v>
      </c>
      <c r="K56" s="467">
        <v>6.45</v>
      </c>
      <c r="L56" s="394">
        <f>39900/$K56</f>
        <v>6186.0465116279065</v>
      </c>
      <c r="M56" s="468">
        <f>ROUND((PTV*$K56),2)</f>
        <v>3.02</v>
      </c>
      <c r="N56" s="513"/>
      <c r="O56" s="514" t="str">
        <f t="shared" si="4"/>
        <v xml:space="preserve">    -</v>
      </c>
      <c r="P56" s="512"/>
      <c r="Q56" s="514" t="str">
        <f t="shared" si="5"/>
        <v xml:space="preserve">    -</v>
      </c>
      <c r="R56" s="266"/>
      <c r="S56" s="674">
        <f>N56*M56</f>
        <v>0</v>
      </c>
      <c r="T56" s="674">
        <f t="shared" si="10"/>
        <v>0</v>
      </c>
      <c r="U56" s="670"/>
    </row>
    <row r="57" spans="1:23" ht="18.95" customHeight="1" thickBot="1" x14ac:dyDescent="0.25">
      <c r="A57" s="266"/>
      <c r="B57" s="282"/>
      <c r="C57" s="504" t="s">
        <v>673</v>
      </c>
      <c r="D57" s="496" t="s">
        <v>704</v>
      </c>
      <c r="E57" s="485">
        <v>278</v>
      </c>
      <c r="F57" s="496" t="s">
        <v>671</v>
      </c>
      <c r="G57" s="511" t="s">
        <v>708</v>
      </c>
      <c r="H57" s="431"/>
      <c r="I57" s="498" t="s">
        <v>515</v>
      </c>
      <c r="J57" s="505" t="s">
        <v>504</v>
      </c>
      <c r="K57" s="495">
        <v>5.7</v>
      </c>
      <c r="L57" s="414">
        <f>39900/$K57</f>
        <v>7000</v>
      </c>
      <c r="M57" s="468">
        <f>ROUND((PTV*$K57),2)</f>
        <v>2.67</v>
      </c>
      <c r="N57" s="515"/>
      <c r="O57" s="516" t="str">
        <f t="shared" si="4"/>
        <v xml:space="preserve">    -</v>
      </c>
      <c r="P57" s="517"/>
      <c r="Q57" s="518" t="str">
        <f t="shared" si="5"/>
        <v xml:space="preserve">    -</v>
      </c>
      <c r="R57" s="266"/>
      <c r="S57" s="674">
        <f>N57*M57</f>
        <v>0</v>
      </c>
      <c r="T57" s="674">
        <f t="shared" si="10"/>
        <v>0</v>
      </c>
      <c r="U57" s="670"/>
      <c r="W57" s="663"/>
    </row>
    <row r="58" spans="1:23" ht="9" customHeight="1" thickBot="1" x14ac:dyDescent="0.25">
      <c r="I58" s="269"/>
      <c r="J58" s="289"/>
      <c r="K58" s="269"/>
      <c r="L58" s="269"/>
      <c r="M58" s="269"/>
      <c r="N58" s="269"/>
      <c r="O58" s="310"/>
      <c r="P58" s="269"/>
      <c r="Q58" s="310"/>
    </row>
    <row r="59" spans="1:23" ht="29.25" customHeight="1" thickBot="1" x14ac:dyDescent="0.3">
      <c r="A59" s="266"/>
      <c r="B59" s="271"/>
      <c r="C59" s="268"/>
      <c r="D59" s="290"/>
      <c r="E59" s="291"/>
      <c r="F59" s="291"/>
      <c r="G59" s="291"/>
      <c r="H59" s="291"/>
      <c r="I59" s="292"/>
      <c r="J59" s="292"/>
      <c r="K59" s="937" t="s">
        <v>540</v>
      </c>
      <c r="L59" s="937"/>
      <c r="M59" s="938"/>
      <c r="N59" s="293">
        <f>SUM(N8:N20, N22:N36, N38:N54, N57:N57)</f>
        <v>0</v>
      </c>
      <c r="O59" s="311">
        <f>SUM(O8:O20, O22:O36, O38:O54, O57:O57)</f>
        <v>0</v>
      </c>
      <c r="P59" s="293">
        <f>SUM(P8:P20, P22:P36, P38:P54, P57:P57)</f>
        <v>0</v>
      </c>
      <c r="Q59" s="316">
        <f>SUM(Q8:Q20, Q22:Q36, Q38:Q54, Q57:Q57)</f>
        <v>0</v>
      </c>
      <c r="R59" s="294"/>
      <c r="S59" s="676">
        <f>SUM(S8:S20, S22:S36, S38:S54, S57:S57)</f>
        <v>0</v>
      </c>
      <c r="T59" s="677">
        <f>SUM(T8:T20, T22:T36, T38:T54, T57:T57)</f>
        <v>0</v>
      </c>
      <c r="V59" s="666"/>
    </row>
    <row r="60" spans="1:23" ht="30.75" customHeight="1" thickBot="1" x14ac:dyDescent="0.3">
      <c r="B60" s="295"/>
      <c r="C60" s="945" t="str">
        <f>("*100332 = Totes of Tomato Paste / 1 Tote = 2,850 lbs of Paste / 1 truckload of 100332 = 14 Totes or "&amp;TLW&amp;" lbs of Paste")</f>
        <v>*100332 = Totes of Tomato Paste / 1 Tote = 2,850 lbs of Paste / 1 truckload of 100332 = 14 Totes or 39900 lbs of Paste</v>
      </c>
      <c r="D60" s="945"/>
      <c r="E60" s="945"/>
      <c r="F60" s="945"/>
      <c r="G60" s="945"/>
      <c r="H60" s="945"/>
      <c r="I60" s="945"/>
      <c r="J60" s="945"/>
      <c r="K60" s="937" t="s">
        <v>393</v>
      </c>
      <c r="L60" s="937"/>
      <c r="M60" s="938"/>
      <c r="N60" s="939">
        <f>S59</f>
        <v>0</v>
      </c>
      <c r="O60" s="940"/>
      <c r="P60" s="941">
        <f>T59</f>
        <v>0</v>
      </c>
      <c r="Q60" s="942"/>
      <c r="R60" s="266"/>
    </row>
    <row r="61" spans="1:23" ht="20.100000000000001" customHeight="1" x14ac:dyDescent="0.25">
      <c r="A61" s="266"/>
      <c r="B61" s="266"/>
      <c r="C61" s="946" t="s">
        <v>680</v>
      </c>
      <c r="D61" s="946"/>
      <c r="E61" s="946"/>
      <c r="F61" s="946"/>
      <c r="G61" s="946"/>
      <c r="H61" s="946"/>
      <c r="I61" s="946"/>
      <c r="J61" s="946"/>
      <c r="K61" s="297"/>
      <c r="L61" s="297"/>
      <c r="M61" s="297"/>
      <c r="N61" s="213"/>
      <c r="O61" s="313"/>
      <c r="P61" s="214"/>
      <c r="Q61" s="317"/>
      <c r="R61" s="266"/>
      <c r="S61" s="678"/>
    </row>
    <row r="62" spans="1:23" ht="20.100000000000001" customHeight="1" x14ac:dyDescent="0.25">
      <c r="A62" s="266"/>
      <c r="B62" s="266"/>
      <c r="C62" s="943" t="s">
        <v>588</v>
      </c>
      <c r="D62" s="943"/>
      <c r="E62" s="943"/>
      <c r="F62" s="943"/>
      <c r="G62" s="943"/>
      <c r="H62" s="943"/>
      <c r="I62" s="943"/>
      <c r="J62" s="943"/>
      <c r="K62" s="943"/>
      <c r="L62" s="943"/>
      <c r="M62" s="943"/>
      <c r="N62" s="319"/>
      <c r="O62" s="319"/>
      <c r="P62" s="319"/>
      <c r="Q62" s="319"/>
      <c r="R62" s="296"/>
      <c r="S62" s="679"/>
    </row>
    <row r="63" spans="1:23" ht="39.950000000000003" customHeight="1" x14ac:dyDescent="0.2">
      <c r="A63" s="266"/>
      <c r="B63" s="266"/>
      <c r="C63" s="944" t="str">
        <f>V17</f>
        <v>The Pass Thru Value (PTV) or NOI (Net Off Invoice) discount amount has been determined based on the quantity of tomato paste in the products being offered under this program. 100332 values quoted for the SY2020/2021 were provided by FNS via the 11/01/2019 NMPA notification @ $0.4686 per pound or $18,697.14 per truckload of paste. The corresponding Pass Through Value Discount per case for each product is indicated above.</v>
      </c>
      <c r="D63" s="944"/>
      <c r="E63" s="944"/>
      <c r="F63" s="944"/>
      <c r="G63" s="944"/>
      <c r="H63" s="944"/>
      <c r="I63" s="944"/>
      <c r="J63" s="944"/>
      <c r="K63" s="944"/>
      <c r="L63" s="944"/>
      <c r="M63" s="944"/>
      <c r="N63" s="944"/>
      <c r="O63" s="944"/>
      <c r="P63" s="944"/>
      <c r="Q63" s="944"/>
      <c r="R63" s="266"/>
    </row>
    <row r="64" spans="1:23" ht="20.100000000000001" customHeight="1" x14ac:dyDescent="0.2">
      <c r="A64" s="266"/>
      <c r="B64" s="271"/>
      <c r="C64" s="935" t="s">
        <v>635</v>
      </c>
      <c r="D64" s="935"/>
      <c r="E64" s="935"/>
      <c r="F64" s="935"/>
      <c r="G64" s="935"/>
      <c r="H64" s="935"/>
      <c r="I64" s="935"/>
      <c r="J64" s="935"/>
      <c r="K64" s="935"/>
      <c r="L64" s="935"/>
      <c r="M64" s="935"/>
      <c r="N64" s="935"/>
      <c r="O64" s="935"/>
      <c r="P64" s="935"/>
      <c r="Q64" s="935"/>
      <c r="R64" s="266"/>
    </row>
    <row r="65" spans="1:18" ht="18" x14ac:dyDescent="0.25">
      <c r="A65" s="270"/>
      <c r="C65" s="298"/>
      <c r="D65" s="298"/>
      <c r="E65" s="298"/>
      <c r="F65" s="270"/>
      <c r="G65" s="270"/>
      <c r="H65" s="270"/>
      <c r="I65" s="270"/>
      <c r="J65" s="299"/>
      <c r="K65" s="270"/>
      <c r="L65" s="270"/>
      <c r="M65" s="300"/>
      <c r="N65" s="270"/>
      <c r="O65" s="314"/>
      <c r="P65" s="270"/>
      <c r="Q65" s="314"/>
      <c r="R65" s="270"/>
    </row>
    <row r="66" spans="1:18" x14ac:dyDescent="0.2">
      <c r="A66" s="270"/>
      <c r="C66" s="298"/>
      <c r="D66" s="298"/>
      <c r="E66" s="298"/>
      <c r="F66" s="270"/>
      <c r="G66" s="270"/>
      <c r="H66" s="270"/>
      <c r="I66" s="270"/>
      <c r="J66" s="299"/>
      <c r="K66" s="270"/>
      <c r="L66" s="270"/>
      <c r="M66" s="270"/>
      <c r="N66" s="270"/>
      <c r="O66" s="314"/>
      <c r="P66" s="270"/>
      <c r="Q66" s="314"/>
      <c r="R66" s="270"/>
    </row>
    <row r="67" spans="1:18" x14ac:dyDescent="0.2">
      <c r="A67" s="270"/>
      <c r="C67" s="298"/>
      <c r="D67" s="298"/>
      <c r="E67" s="298"/>
      <c r="F67" s="270"/>
      <c r="G67" s="270"/>
      <c r="H67" s="270"/>
      <c r="I67" s="270"/>
      <c r="J67" s="299"/>
      <c r="K67" s="270"/>
      <c r="L67" s="270"/>
      <c r="M67" s="270"/>
      <c r="N67" s="270"/>
      <c r="O67" s="314"/>
      <c r="P67" s="270"/>
      <c r="Q67" s="314"/>
      <c r="R67" s="270"/>
    </row>
    <row r="68" spans="1:18" x14ac:dyDescent="0.2">
      <c r="A68" s="270"/>
      <c r="C68" s="298"/>
      <c r="D68" s="298"/>
      <c r="E68" s="298"/>
      <c r="F68" s="270"/>
      <c r="G68" s="270"/>
      <c r="H68" s="270"/>
      <c r="I68" s="270"/>
      <c r="J68" s="299"/>
      <c r="K68" s="270"/>
      <c r="L68" s="270"/>
      <c r="M68" s="270"/>
      <c r="N68" s="270"/>
      <c r="O68" s="314"/>
      <c r="P68" s="270"/>
      <c r="Q68" s="314"/>
      <c r="R68" s="270"/>
    </row>
  </sheetData>
  <sheetProtection algorithmName="SHA-512" hashValue="Q99NL30IcEzltPZ2Fqxdx2Ee6Nf7adMelhGGMmHzKe9BCjvIQJjTEd8eu0Uu8+Z/mrPSqZcEs2j2zKSECEioog==" saltValue="aP6+7PnWaiDOzl+605lGkQ==" spinCount="100000" sheet="1" selectLockedCells="1"/>
  <mergeCells count="17">
    <mergeCell ref="N5:O5"/>
    <mergeCell ref="P5:Q5"/>
    <mergeCell ref="G2:H2"/>
    <mergeCell ref="G3:H3"/>
    <mergeCell ref="N4:Q4"/>
    <mergeCell ref="N2:Q2"/>
    <mergeCell ref="G4:H4"/>
    <mergeCell ref="C64:Q64"/>
    <mergeCell ref="G6:H6"/>
    <mergeCell ref="K59:M59"/>
    <mergeCell ref="K60:M60"/>
    <mergeCell ref="N60:O60"/>
    <mergeCell ref="P60:Q60"/>
    <mergeCell ref="C62:M62"/>
    <mergeCell ref="C63:Q63"/>
    <mergeCell ref="C60:J60"/>
    <mergeCell ref="C61:J61"/>
  </mergeCells>
  <printOptions horizontalCentered="1"/>
  <pageMargins left="0.25" right="0.25" top="0.25" bottom="0.25" header="0" footer="0"/>
  <pageSetup scale="48"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J48"/>
  <sheetViews>
    <sheetView zoomScale="65" zoomScaleNormal="65" workbookViewId="0">
      <selection activeCell="B12" sqref="B12:Q12"/>
    </sheetView>
  </sheetViews>
  <sheetFormatPr defaultColWidth="9.140625" defaultRowHeight="12.75" x14ac:dyDescent="0.2"/>
  <cols>
    <col min="1" max="1" width="1" style="5" customWidth="1"/>
    <col min="2" max="2" width="29.42578125" style="45" customWidth="1"/>
    <col min="3" max="3" width="10" style="51" customWidth="1"/>
    <col min="4" max="4" width="11.5703125" style="5" customWidth="1"/>
    <col min="5" max="5" width="6.85546875" style="51" customWidth="1"/>
    <col min="6" max="6" width="7.7109375" style="5" customWidth="1"/>
    <col min="7" max="7" width="10.42578125" style="5" customWidth="1"/>
    <col min="8" max="8" width="40.42578125" style="5" customWidth="1"/>
    <col min="9" max="9" width="14.140625" style="5" customWidth="1"/>
    <col min="10" max="10" width="13.140625" style="5" customWidth="1"/>
    <col min="11" max="11" width="8.7109375" style="5" customWidth="1"/>
    <col min="12" max="12" width="9.85546875" style="5" customWidth="1"/>
    <col min="13" max="13" width="8.85546875" style="5" customWidth="1"/>
    <col min="14" max="14" width="11" style="5" customWidth="1"/>
    <col min="15" max="15" width="11.7109375" style="5" customWidth="1"/>
    <col min="16" max="16" width="14" style="5" customWidth="1"/>
    <col min="17" max="17" width="11.7109375" style="5" customWidth="1"/>
    <col min="18" max="18" width="4.5703125" style="5" customWidth="1"/>
    <col min="19" max="19" width="5.28515625" style="5" customWidth="1"/>
    <col min="20" max="23" width="9.140625" style="379"/>
    <col min="24" max="29" width="9.140625" style="263"/>
    <col min="30" max="16384" width="9.140625" style="5"/>
  </cols>
  <sheetData>
    <row r="1" spans="1:36" ht="14.25" x14ac:dyDescent="0.2">
      <c r="A1" s="3"/>
      <c r="B1" s="3"/>
      <c r="C1" s="47"/>
      <c r="D1" s="89"/>
      <c r="E1" s="89"/>
      <c r="F1" s="89"/>
      <c r="G1" s="89"/>
      <c r="H1" s="89"/>
      <c r="I1" s="89"/>
      <c r="J1" s="89"/>
      <c r="K1" s="89"/>
      <c r="L1" s="89"/>
      <c r="M1" s="89"/>
      <c r="N1" s="89"/>
      <c r="O1" s="89"/>
      <c r="P1" s="89"/>
      <c r="Q1" s="89"/>
      <c r="R1" s="40"/>
      <c r="S1" s="152"/>
      <c r="T1" s="387"/>
      <c r="U1" s="387"/>
    </row>
    <row r="2" spans="1:36" ht="14.25" x14ac:dyDescent="0.2">
      <c r="A2" s="3"/>
      <c r="B2" s="3"/>
      <c r="C2" s="47"/>
      <c r="D2" s="89"/>
      <c r="E2" s="89"/>
      <c r="F2" s="89"/>
      <c r="G2" s="89"/>
      <c r="H2" s="89"/>
      <c r="I2" s="89"/>
      <c r="J2" s="89"/>
      <c r="K2" s="89"/>
      <c r="L2" s="89"/>
      <c r="M2" s="89"/>
      <c r="N2" s="89"/>
      <c r="O2" s="89"/>
      <c r="P2" s="89"/>
      <c r="Q2" s="933" t="s">
        <v>986</v>
      </c>
      <c r="R2" s="40"/>
      <c r="S2" s="152"/>
      <c r="T2" s="387"/>
      <c r="U2" s="387"/>
    </row>
    <row r="3" spans="1:36" ht="14.25" x14ac:dyDescent="0.2">
      <c r="A3" s="3"/>
      <c r="B3" s="258"/>
      <c r="C3" s="569"/>
      <c r="D3" s="260"/>
      <c r="E3" s="260"/>
      <c r="F3" s="260"/>
      <c r="G3" s="260"/>
      <c r="H3" s="260"/>
      <c r="I3" s="260"/>
      <c r="J3" s="260"/>
      <c r="K3" s="260"/>
      <c r="L3" s="260"/>
      <c r="M3" s="260"/>
      <c r="N3" s="260"/>
      <c r="O3" s="260"/>
      <c r="P3" s="260"/>
      <c r="Q3" s="260"/>
      <c r="R3" s="40"/>
      <c r="S3" s="152"/>
      <c r="T3" s="387"/>
      <c r="U3" s="387"/>
    </row>
    <row r="4" spans="1:36" ht="50.1" customHeight="1" x14ac:dyDescent="0.6">
      <c r="A4" s="3"/>
      <c r="B4" s="1161" t="s">
        <v>944</v>
      </c>
      <c r="C4" s="1161"/>
      <c r="D4" s="1161"/>
      <c r="E4" s="1161"/>
      <c r="F4" s="1161"/>
      <c r="G4" s="1161"/>
      <c r="H4" s="1161"/>
      <c r="I4" s="1161"/>
      <c r="J4" s="1161"/>
      <c r="K4" s="1161"/>
      <c r="L4" s="1161"/>
      <c r="M4" s="1161"/>
      <c r="N4" s="1161"/>
      <c r="O4" s="1161"/>
      <c r="P4" s="1161"/>
      <c r="Q4" s="1161"/>
      <c r="R4" s="40"/>
      <c r="S4" s="152"/>
      <c r="T4" s="387"/>
      <c r="U4" s="387"/>
    </row>
    <row r="5" spans="1:36" ht="14.25" x14ac:dyDescent="0.2">
      <c r="A5" s="3"/>
      <c r="B5" s="258"/>
      <c r="C5" s="569"/>
      <c r="D5" s="260"/>
      <c r="E5" s="260"/>
      <c r="F5" s="260"/>
      <c r="G5" s="260"/>
      <c r="H5" s="260"/>
      <c r="I5" s="260"/>
      <c r="J5" s="260"/>
      <c r="K5" s="260"/>
      <c r="L5" s="260"/>
      <c r="M5" s="260"/>
      <c r="N5" s="260"/>
      <c r="O5" s="260"/>
      <c r="P5" s="260"/>
      <c r="Q5" s="260"/>
      <c r="R5" s="40"/>
      <c r="S5" s="152"/>
      <c r="T5" s="387"/>
      <c r="U5" s="387"/>
    </row>
    <row r="6" spans="1:36" ht="14.25" x14ac:dyDescent="0.2">
      <c r="A6" s="3"/>
      <c r="B6" s="258"/>
      <c r="C6" s="569"/>
      <c r="D6" s="260"/>
      <c r="E6" s="260"/>
      <c r="F6" s="260"/>
      <c r="G6" s="260"/>
      <c r="H6" s="260"/>
      <c r="I6" s="260"/>
      <c r="J6" s="260"/>
      <c r="K6" s="260"/>
      <c r="L6" s="260"/>
      <c r="M6" s="260"/>
      <c r="N6" s="260"/>
      <c r="O6" s="260"/>
      <c r="P6" s="260"/>
      <c r="Q6" s="260"/>
      <c r="R6" s="40"/>
      <c r="S6" s="152"/>
      <c r="T6" s="387"/>
      <c r="U6" s="387"/>
    </row>
    <row r="7" spans="1:36" ht="15" x14ac:dyDescent="0.2">
      <c r="A7" s="3"/>
      <c r="B7" s="258"/>
      <c r="C7" s="569"/>
      <c r="D7" s="260"/>
      <c r="E7" s="260"/>
      <c r="F7" s="260"/>
      <c r="G7" s="260"/>
      <c r="H7" s="413" t="s">
        <v>146</v>
      </c>
      <c r="I7" s="260"/>
      <c r="J7" s="260"/>
      <c r="K7" s="260"/>
      <c r="L7" s="260"/>
      <c r="M7" s="260"/>
      <c r="N7" s="260"/>
      <c r="O7" s="260"/>
      <c r="P7" s="260"/>
      <c r="Q7" s="260"/>
      <c r="R7" s="40"/>
      <c r="S7" s="152"/>
      <c r="T7" s="387"/>
      <c r="U7" s="387"/>
    </row>
    <row r="8" spans="1:36" ht="15" thickBot="1" x14ac:dyDescent="0.25">
      <c r="A8" s="3"/>
      <c r="B8" s="3"/>
      <c r="C8" s="47"/>
      <c r="D8" s="89"/>
      <c r="E8" s="89"/>
      <c r="F8" s="89"/>
      <c r="G8" s="89"/>
      <c r="H8" s="89"/>
      <c r="I8" s="89"/>
      <c r="J8" s="89"/>
      <c r="K8" s="89"/>
      <c r="L8" s="89"/>
      <c r="M8" s="89"/>
      <c r="N8" s="89"/>
      <c r="O8" s="89"/>
      <c r="P8" s="89"/>
      <c r="Q8" s="89"/>
      <c r="R8" s="40"/>
      <c r="S8" s="152"/>
      <c r="T8" s="387"/>
      <c r="U8" s="387"/>
    </row>
    <row r="9" spans="1:36" ht="27" customHeight="1" thickBot="1" x14ac:dyDescent="0.25">
      <c r="A9" s="3"/>
      <c r="B9" s="1169" t="s">
        <v>284</v>
      </c>
      <c r="C9" s="1170"/>
      <c r="D9" s="1170"/>
      <c r="E9" s="1170"/>
      <c r="F9" s="1170"/>
      <c r="G9" s="1170"/>
      <c r="H9" s="1170"/>
      <c r="I9" s="1170"/>
      <c r="J9" s="1170"/>
      <c r="K9" s="1170"/>
      <c r="L9" s="1170"/>
      <c r="M9" s="1170"/>
      <c r="N9" s="1170"/>
      <c r="O9" s="1170"/>
      <c r="P9" s="1170"/>
      <c r="Q9" s="1171"/>
      <c r="R9" s="40"/>
      <c r="S9" s="152"/>
      <c r="T9" s="387"/>
      <c r="U9" s="387"/>
    </row>
    <row r="10" spans="1:36" ht="23.25" customHeight="1" thickBot="1" x14ac:dyDescent="0.45">
      <c r="A10" s="3"/>
      <c r="B10" s="1140" t="s">
        <v>285</v>
      </c>
      <c r="C10" s="1141"/>
      <c r="D10" s="1141"/>
      <c r="E10" s="1141"/>
      <c r="F10" s="1141"/>
      <c r="G10" s="1141"/>
      <c r="H10" s="1141"/>
      <c r="I10" s="1141"/>
      <c r="J10" s="1141"/>
      <c r="K10" s="1141"/>
      <c r="L10" s="1141"/>
      <c r="M10" s="1141"/>
      <c r="N10" s="1141"/>
      <c r="O10" s="1141"/>
      <c r="P10" s="1141"/>
      <c r="Q10" s="1142"/>
      <c r="R10" s="40"/>
      <c r="S10" s="152"/>
      <c r="T10" s="387"/>
      <c r="U10" s="387"/>
    </row>
    <row r="11" spans="1:36" ht="49.5" customHeight="1" x14ac:dyDescent="0.2">
      <c r="A11" s="3"/>
      <c r="B11" s="1151" t="s">
        <v>751</v>
      </c>
      <c r="C11" s="1152"/>
      <c r="D11" s="1152"/>
      <c r="E11" s="1152"/>
      <c r="F11" s="1152"/>
      <c r="G11" s="1152"/>
      <c r="H11" s="1152"/>
      <c r="I11" s="1152"/>
      <c r="J11" s="1152"/>
      <c r="K11" s="1152"/>
      <c r="L11" s="1152"/>
      <c r="M11" s="1152"/>
      <c r="N11" s="1152"/>
      <c r="O11" s="1152"/>
      <c r="P11" s="1152"/>
      <c r="Q11" s="1153"/>
      <c r="R11" s="40"/>
      <c r="S11" s="152"/>
      <c r="T11" s="387"/>
      <c r="U11" s="387"/>
    </row>
    <row r="12" spans="1:36" ht="59.25" customHeight="1" x14ac:dyDescent="0.2">
      <c r="A12" s="3"/>
      <c r="B12" s="1145" t="str">
        <f>U12&amp;"2025/2026"&amp;"."</f>
        <v>YES, I would like to participate in the Red Gold EBATE program and am thereby authorizing Red Gold and/or their local broker representative to contact my distributor to gain electronic access to my Red Gold monthly usage reports. This signed authorization gives my distributor permission to provide Red Gold with my purchase data of all eligible products on the commodity program, either Red Gold Ketchup, Redpack or Private Label / Distributor brands, for the School Year 2025/2026.</v>
      </c>
      <c r="C12" s="1146"/>
      <c r="D12" s="1146"/>
      <c r="E12" s="1146"/>
      <c r="F12" s="1146"/>
      <c r="G12" s="1146"/>
      <c r="H12" s="1146"/>
      <c r="I12" s="1146"/>
      <c r="J12" s="1146"/>
      <c r="K12" s="1146"/>
      <c r="L12" s="1146"/>
      <c r="M12" s="1146"/>
      <c r="N12" s="1146"/>
      <c r="O12" s="1146"/>
      <c r="P12" s="1146"/>
      <c r="Q12" s="1147"/>
      <c r="R12" s="40"/>
      <c r="S12" s="152"/>
      <c r="T12" s="387"/>
      <c r="U12" s="385" t="s">
        <v>636</v>
      </c>
      <c r="V12" s="385"/>
      <c r="W12" s="385"/>
      <c r="X12" s="251"/>
      <c r="Y12" s="251"/>
      <c r="Z12" s="251"/>
      <c r="AA12" s="251"/>
      <c r="AB12" s="251"/>
      <c r="AC12" s="251"/>
      <c r="AD12" s="251"/>
      <c r="AE12" s="251"/>
      <c r="AF12" s="251"/>
      <c r="AG12" s="251"/>
      <c r="AH12" s="251"/>
      <c r="AI12" s="251"/>
      <c r="AJ12" s="251"/>
    </row>
    <row r="13" spans="1:36" ht="21" customHeight="1" x14ac:dyDescent="0.25">
      <c r="A13" s="3"/>
      <c r="B13" s="219" t="s">
        <v>286</v>
      </c>
      <c r="C13" s="1135"/>
      <c r="D13" s="1135"/>
      <c r="E13" s="1135"/>
      <c r="F13" s="1135"/>
      <c r="G13" s="1135"/>
      <c r="H13" s="221" t="s">
        <v>287</v>
      </c>
      <c r="I13" s="1135"/>
      <c r="J13" s="1135"/>
      <c r="K13" s="1135"/>
      <c r="L13" s="98" t="s">
        <v>428</v>
      </c>
      <c r="M13" s="1136"/>
      <c r="N13" s="1136"/>
      <c r="O13" s="1136"/>
      <c r="P13" s="1136"/>
      <c r="Q13" s="164"/>
      <c r="R13" s="40"/>
      <c r="S13" s="152"/>
      <c r="T13" s="387"/>
      <c r="U13" s="387"/>
    </row>
    <row r="14" spans="1:36" ht="24" customHeight="1" x14ac:dyDescent="0.25">
      <c r="A14" s="3"/>
      <c r="B14" s="222" t="s">
        <v>359</v>
      </c>
      <c r="C14" s="1157"/>
      <c r="D14" s="1157"/>
      <c r="E14" s="1157"/>
      <c r="F14" s="1157"/>
      <c r="G14" s="98" t="s">
        <v>288</v>
      </c>
      <c r="H14" s="223"/>
      <c r="I14" s="98" t="s">
        <v>289</v>
      </c>
      <c r="J14" s="1137"/>
      <c r="K14" s="1137"/>
      <c r="L14" s="98" t="s">
        <v>290</v>
      </c>
      <c r="M14" s="1156"/>
      <c r="N14" s="1156"/>
      <c r="O14" s="1156"/>
      <c r="P14" s="1156"/>
      <c r="Q14" s="164"/>
      <c r="R14" s="40"/>
      <c r="S14" s="152"/>
      <c r="T14" s="387"/>
      <c r="U14" s="387"/>
    </row>
    <row r="15" spans="1:36" ht="27" customHeight="1" x14ac:dyDescent="0.25">
      <c r="A15" s="3"/>
      <c r="B15" s="222" t="s">
        <v>358</v>
      </c>
      <c r="C15" s="1136"/>
      <c r="D15" s="1136"/>
      <c r="E15" s="1136"/>
      <c r="F15" s="1136"/>
      <c r="G15" s="1136"/>
      <c r="H15" s="1136"/>
      <c r="I15" s="1136"/>
      <c r="J15" s="1136"/>
      <c r="K15" s="1136"/>
      <c r="L15" s="1136"/>
      <c r="M15" s="1136"/>
      <c r="N15" s="1136"/>
      <c r="O15" s="1136"/>
      <c r="P15" s="1136"/>
      <c r="Q15" s="224"/>
      <c r="R15" s="40"/>
      <c r="S15" s="152"/>
      <c r="T15" s="387"/>
      <c r="U15" s="387"/>
    </row>
    <row r="16" spans="1:36" ht="27" customHeight="1" x14ac:dyDescent="0.25">
      <c r="A16" s="3"/>
      <c r="B16" s="222" t="s">
        <v>291</v>
      </c>
      <c r="C16" s="1138"/>
      <c r="D16" s="1138"/>
      <c r="E16" s="1138"/>
      <c r="F16" s="1138"/>
      <c r="G16" s="1138"/>
      <c r="H16" s="98" t="s">
        <v>65</v>
      </c>
      <c r="I16" s="1138"/>
      <c r="J16" s="1138"/>
      <c r="K16" s="1138"/>
      <c r="L16" s="1138"/>
      <c r="M16" s="1138"/>
      <c r="N16" s="1138"/>
      <c r="O16" s="1138"/>
      <c r="P16" s="1138"/>
      <c r="Q16" s="224"/>
      <c r="R16" s="40"/>
      <c r="S16" s="152"/>
      <c r="T16" s="387"/>
      <c r="U16" s="387"/>
    </row>
    <row r="17" spans="1:29" ht="27" customHeight="1" x14ac:dyDescent="0.25">
      <c r="A17" s="3"/>
      <c r="B17" s="222" t="s">
        <v>292</v>
      </c>
      <c r="C17" s="1136"/>
      <c r="D17" s="1136"/>
      <c r="E17" s="1136"/>
      <c r="F17" s="1136"/>
      <c r="G17" s="1136"/>
      <c r="H17" s="1136"/>
      <c r="I17" s="1136"/>
      <c r="J17" s="1136"/>
      <c r="K17" s="1136"/>
      <c r="L17" s="1136"/>
      <c r="M17" s="1136"/>
      <c r="N17" s="1136"/>
      <c r="O17" s="1136"/>
      <c r="P17" s="1136"/>
      <c r="Q17" s="224"/>
      <c r="R17" s="40"/>
      <c r="S17" s="152"/>
      <c r="T17" s="387"/>
      <c r="U17" s="387"/>
    </row>
    <row r="18" spans="1:29" ht="24" customHeight="1" x14ac:dyDescent="0.25">
      <c r="A18" s="3"/>
      <c r="B18" s="222" t="s">
        <v>293</v>
      </c>
      <c r="C18" s="1154"/>
      <c r="D18" s="1154"/>
      <c r="E18" s="1154"/>
      <c r="F18" s="1154"/>
      <c r="G18" s="1154"/>
      <c r="H18" s="98" t="s">
        <v>323</v>
      </c>
      <c r="I18" s="1155"/>
      <c r="J18" s="1155"/>
      <c r="K18" s="1155"/>
      <c r="L18" s="1155"/>
      <c r="M18" s="1155"/>
      <c r="N18" s="1155"/>
      <c r="O18" s="1155"/>
      <c r="P18" s="1155"/>
      <c r="Q18" s="225"/>
      <c r="R18" s="40"/>
      <c r="S18" s="152"/>
      <c r="T18" s="387"/>
      <c r="U18" s="387"/>
    </row>
    <row r="19" spans="1:29" ht="24" customHeight="1" x14ac:dyDescent="0.25">
      <c r="A19" s="3"/>
      <c r="B19" s="222" t="s">
        <v>294</v>
      </c>
      <c r="C19" s="1138"/>
      <c r="D19" s="1138"/>
      <c r="E19" s="1138"/>
      <c r="F19" s="1138"/>
      <c r="G19" s="1138"/>
      <c r="H19" s="226" t="s">
        <v>324</v>
      </c>
      <c r="I19" s="1138"/>
      <c r="J19" s="1138"/>
      <c r="K19" s="1138"/>
      <c r="L19" s="1138"/>
      <c r="M19" s="1138"/>
      <c r="N19" s="1138"/>
      <c r="O19" s="1138"/>
      <c r="P19" s="1138"/>
      <c r="Q19" s="164"/>
      <c r="R19" s="40"/>
      <c r="S19" s="152"/>
      <c r="T19" s="387"/>
      <c r="U19" s="387"/>
    </row>
    <row r="20" spans="1:29" ht="24" customHeight="1" x14ac:dyDescent="0.25">
      <c r="B20" s="222" t="s">
        <v>290</v>
      </c>
      <c r="C20" s="1138"/>
      <c r="D20" s="1138"/>
      <c r="E20" s="1138"/>
      <c r="F20" s="1138"/>
      <c r="G20" s="1138"/>
      <c r="H20" s="98" t="s">
        <v>326</v>
      </c>
      <c r="I20" s="1138"/>
      <c r="J20" s="1138"/>
      <c r="K20" s="1138"/>
      <c r="L20" s="1138"/>
      <c r="M20" s="1138"/>
      <c r="N20" s="1138"/>
      <c r="O20" s="1138"/>
      <c r="P20" s="1138"/>
      <c r="Q20" s="227"/>
      <c r="S20" s="155"/>
    </row>
    <row r="21" spans="1:29" ht="15" customHeight="1" thickBot="1" x14ac:dyDescent="0.25">
      <c r="A21" s="3"/>
      <c r="B21" s="228"/>
      <c r="C21" s="127"/>
      <c r="D21" s="127"/>
      <c r="E21" s="127"/>
      <c r="F21" s="127"/>
      <c r="G21" s="127"/>
      <c r="H21" s="127"/>
      <c r="I21" s="127"/>
      <c r="J21" s="127"/>
      <c r="K21" s="229"/>
      <c r="L21" s="127"/>
      <c r="M21" s="127"/>
      <c r="N21" s="127"/>
      <c r="O21" s="127"/>
      <c r="P21" s="127"/>
      <c r="Q21" s="164"/>
      <c r="R21" s="40"/>
      <c r="S21" s="152"/>
      <c r="T21" s="387"/>
      <c r="U21" s="387"/>
    </row>
    <row r="22" spans="1:29" ht="23.25" customHeight="1" thickBot="1" x14ac:dyDescent="0.45">
      <c r="A22" s="3"/>
      <c r="B22" s="1140" t="s">
        <v>295</v>
      </c>
      <c r="C22" s="1141"/>
      <c r="D22" s="1141"/>
      <c r="E22" s="1141"/>
      <c r="F22" s="1141"/>
      <c r="G22" s="1141"/>
      <c r="H22" s="1141"/>
      <c r="I22" s="1141"/>
      <c r="J22" s="1141"/>
      <c r="K22" s="1141"/>
      <c r="L22" s="1141"/>
      <c r="M22" s="1141"/>
      <c r="N22" s="1141"/>
      <c r="O22" s="1141"/>
      <c r="P22" s="1141"/>
      <c r="Q22" s="1142"/>
      <c r="R22" s="40"/>
      <c r="S22" s="152"/>
      <c r="T22" s="387"/>
      <c r="U22" s="387"/>
    </row>
    <row r="23" spans="1:29" s="231" customFormat="1" ht="48" customHeight="1" x14ac:dyDescent="0.2">
      <c r="A23" s="230"/>
      <c r="B23" s="1148" t="s">
        <v>862</v>
      </c>
      <c r="C23" s="1149"/>
      <c r="D23" s="1149"/>
      <c r="E23" s="1149"/>
      <c r="F23" s="1149"/>
      <c r="G23" s="1149"/>
      <c r="H23" s="1149"/>
      <c r="I23" s="1149"/>
      <c r="J23" s="1149"/>
      <c r="K23" s="1149"/>
      <c r="L23" s="1149"/>
      <c r="M23" s="1149"/>
      <c r="N23" s="1149"/>
      <c r="O23" s="1149"/>
      <c r="P23" s="1149"/>
      <c r="Q23" s="1150"/>
      <c r="R23" s="117"/>
      <c r="S23" s="153"/>
      <c r="T23" s="386"/>
      <c r="U23" s="386"/>
      <c r="V23" s="928"/>
      <c r="W23" s="928"/>
      <c r="X23" s="912"/>
      <c r="Y23" s="912"/>
      <c r="Z23" s="912"/>
      <c r="AA23" s="912"/>
      <c r="AB23" s="912"/>
      <c r="AC23" s="912"/>
    </row>
    <row r="24" spans="1:29" ht="21.75" customHeight="1" x14ac:dyDescent="0.25">
      <c r="A24" s="3"/>
      <c r="B24" s="222" t="s">
        <v>286</v>
      </c>
      <c r="C24" s="1135"/>
      <c r="D24" s="1135"/>
      <c r="E24" s="1135"/>
      <c r="F24" s="1135"/>
      <c r="G24" s="1135"/>
      <c r="H24" s="221" t="s">
        <v>360</v>
      </c>
      <c r="I24" s="1135"/>
      <c r="J24" s="1135"/>
      <c r="K24" s="1135"/>
      <c r="L24" s="1135"/>
      <c r="M24" s="1135"/>
      <c r="N24" s="1135"/>
      <c r="O24" s="1135"/>
      <c r="P24" s="1135"/>
      <c r="Q24" s="164"/>
      <c r="R24" s="40"/>
      <c r="S24" s="152"/>
      <c r="T24" s="387"/>
      <c r="U24" s="387"/>
    </row>
    <row r="25" spans="1:29" ht="21.75" customHeight="1" x14ac:dyDescent="0.25">
      <c r="A25" s="3"/>
      <c r="B25" s="222" t="s">
        <v>64</v>
      </c>
      <c r="C25" s="1136"/>
      <c r="D25" s="1136"/>
      <c r="E25" s="1136"/>
      <c r="F25" s="1136"/>
      <c r="G25" s="1136"/>
      <c r="H25" s="221" t="s">
        <v>296</v>
      </c>
      <c r="I25" s="220"/>
      <c r="J25" s="220"/>
      <c r="K25" s="220"/>
      <c r="L25" s="220"/>
      <c r="M25" s="220"/>
      <c r="N25" s="220"/>
      <c r="O25" s="220"/>
      <c r="P25" s="220"/>
      <c r="Q25" s="164"/>
      <c r="R25" s="40"/>
      <c r="S25" s="152"/>
      <c r="T25" s="387"/>
      <c r="U25" s="387"/>
    </row>
    <row r="26" spans="1:29" ht="24" customHeight="1" x14ac:dyDescent="0.25">
      <c r="A26" s="3"/>
      <c r="B26" s="222" t="s">
        <v>359</v>
      </c>
      <c r="C26" s="1137"/>
      <c r="D26" s="1137"/>
      <c r="E26" s="1137"/>
      <c r="F26" s="1137"/>
      <c r="G26" s="1137"/>
      <c r="H26" s="226" t="s">
        <v>297</v>
      </c>
      <c r="I26" s="1138"/>
      <c r="J26" s="1138"/>
      <c r="K26" s="1138"/>
      <c r="L26" s="1138"/>
      <c r="M26" s="1138"/>
      <c r="N26" s="1138"/>
      <c r="O26" s="1138"/>
      <c r="P26" s="1138"/>
      <c r="Q26" s="164"/>
      <c r="R26" s="40"/>
      <c r="S26" s="152"/>
      <c r="T26" s="387"/>
      <c r="U26" s="387"/>
    </row>
    <row r="27" spans="1:29" ht="24" customHeight="1" x14ac:dyDescent="0.25">
      <c r="A27" s="3"/>
      <c r="B27" s="222" t="s">
        <v>365</v>
      </c>
      <c r="C27" s="1139" t="s">
        <v>146</v>
      </c>
      <c r="D27" s="1139"/>
      <c r="E27" s="1139"/>
      <c r="F27" s="1139"/>
      <c r="G27" s="1139"/>
      <c r="H27" s="98" t="s">
        <v>428</v>
      </c>
      <c r="I27" s="1136"/>
      <c r="J27" s="1136"/>
      <c r="K27" s="1136"/>
      <c r="L27" s="98" t="s">
        <v>326</v>
      </c>
      <c r="M27" s="1155"/>
      <c r="N27" s="1155"/>
      <c r="O27" s="1155"/>
      <c r="P27" s="1155"/>
      <c r="Q27" s="164"/>
      <c r="R27" s="40"/>
      <c r="S27" s="152"/>
      <c r="T27" s="387"/>
      <c r="U27" s="387"/>
    </row>
    <row r="28" spans="1:29" ht="15" thickBot="1" x14ac:dyDescent="0.25">
      <c r="A28" s="3"/>
      <c r="B28" s="232"/>
      <c r="C28" s="233"/>
      <c r="D28" s="234"/>
      <c r="E28" s="234"/>
      <c r="F28" s="234"/>
      <c r="G28" s="234"/>
      <c r="H28" s="234"/>
      <c r="I28" s="234"/>
      <c r="J28" s="234"/>
      <c r="K28" s="234"/>
      <c r="L28" s="234"/>
      <c r="M28" s="234"/>
      <c r="N28" s="234"/>
      <c r="O28" s="234"/>
      <c r="P28" s="234"/>
      <c r="Q28" s="235"/>
      <c r="R28" s="40"/>
      <c r="S28" s="152"/>
      <c r="T28" s="387"/>
      <c r="U28" s="387"/>
    </row>
    <row r="29" spans="1:29" ht="23.25" customHeight="1" thickBot="1" x14ac:dyDescent="0.45">
      <c r="A29" s="3"/>
      <c r="B29" s="1140" t="s">
        <v>298</v>
      </c>
      <c r="C29" s="1141"/>
      <c r="D29" s="1141"/>
      <c r="E29" s="1141"/>
      <c r="F29" s="1141"/>
      <c r="G29" s="1141"/>
      <c r="H29" s="1141"/>
      <c r="I29" s="1141"/>
      <c r="J29" s="1141"/>
      <c r="K29" s="1141"/>
      <c r="L29" s="1141"/>
      <c r="M29" s="1141"/>
      <c r="N29" s="1141"/>
      <c r="O29" s="1141"/>
      <c r="P29" s="1141"/>
      <c r="Q29" s="1142"/>
      <c r="R29" s="40"/>
      <c r="S29" s="152"/>
      <c r="T29" s="387"/>
      <c r="U29" s="387"/>
    </row>
    <row r="30" spans="1:29" ht="48.75" customHeight="1" x14ac:dyDescent="0.2">
      <c r="A30" s="3"/>
      <c r="B30" s="1166" t="s">
        <v>861</v>
      </c>
      <c r="C30" s="1167"/>
      <c r="D30" s="1167"/>
      <c r="E30" s="1167"/>
      <c r="F30" s="1167"/>
      <c r="G30" s="1167"/>
      <c r="H30" s="1167"/>
      <c r="I30" s="1167"/>
      <c r="J30" s="1167"/>
      <c r="K30" s="1167"/>
      <c r="L30" s="1167"/>
      <c r="M30" s="1167"/>
      <c r="N30" s="1167"/>
      <c r="O30" s="1167"/>
      <c r="P30" s="1167"/>
      <c r="Q30" s="1168"/>
      <c r="R30" s="40"/>
      <c r="S30" s="152"/>
      <c r="T30" s="387"/>
      <c r="U30" s="387"/>
    </row>
    <row r="31" spans="1:29" ht="21.75" customHeight="1" x14ac:dyDescent="0.25">
      <c r="A31" s="3"/>
      <c r="B31" s="219" t="s">
        <v>299</v>
      </c>
      <c r="C31" s="1135"/>
      <c r="D31" s="1135"/>
      <c r="E31" s="1135"/>
      <c r="F31" s="1135"/>
      <c r="G31" s="1135"/>
      <c r="H31" s="221" t="s">
        <v>360</v>
      </c>
      <c r="I31" s="1135"/>
      <c r="J31" s="1135"/>
      <c r="K31" s="1135"/>
      <c r="L31" s="1135"/>
      <c r="M31" s="1135"/>
      <c r="N31" s="1135"/>
      <c r="O31" s="1135"/>
      <c r="P31" s="1135"/>
      <c r="Q31" s="164"/>
      <c r="R31" s="40"/>
      <c r="S31" s="152"/>
      <c r="T31" s="387"/>
      <c r="U31" s="387"/>
    </row>
    <row r="32" spans="1:29" ht="21.75" customHeight="1" x14ac:dyDescent="0.25">
      <c r="A32" s="3"/>
      <c r="B32" s="222" t="s">
        <v>359</v>
      </c>
      <c r="C32" s="1138"/>
      <c r="D32" s="1138"/>
      <c r="E32" s="1138"/>
      <c r="F32" s="1138"/>
      <c r="G32" s="1138"/>
      <c r="H32" s="226" t="s">
        <v>297</v>
      </c>
      <c r="I32" s="1138"/>
      <c r="J32" s="1138"/>
      <c r="K32" s="1138"/>
      <c r="L32" s="1138"/>
      <c r="M32" s="1138"/>
      <c r="N32" s="1138"/>
      <c r="O32" s="1138"/>
      <c r="P32" s="1138"/>
      <c r="Q32" s="164"/>
      <c r="R32" s="40"/>
      <c r="S32" s="152"/>
      <c r="T32" s="387"/>
      <c r="U32" s="387"/>
    </row>
    <row r="33" spans="1:22" ht="21.75" customHeight="1" x14ac:dyDescent="0.25">
      <c r="A33" s="3"/>
      <c r="B33" s="222" t="s">
        <v>365</v>
      </c>
      <c r="C33" s="1137" t="s">
        <v>146</v>
      </c>
      <c r="D33" s="1137"/>
      <c r="E33" s="1137"/>
      <c r="F33" s="1137"/>
      <c r="G33" s="1137"/>
      <c r="H33" s="98" t="s">
        <v>428</v>
      </c>
      <c r="I33" s="1136"/>
      <c r="J33" s="1136"/>
      <c r="K33" s="1136"/>
      <c r="L33" s="98" t="s">
        <v>326</v>
      </c>
      <c r="M33" s="1137"/>
      <c r="N33" s="1137"/>
      <c r="O33" s="1137"/>
      <c r="P33" s="1137"/>
      <c r="Q33" s="164"/>
      <c r="R33" s="40"/>
      <c r="S33" s="152"/>
      <c r="T33" s="387"/>
      <c r="U33" s="387"/>
    </row>
    <row r="34" spans="1:22" ht="15" thickBot="1" x14ac:dyDescent="0.25">
      <c r="A34" s="3"/>
      <c r="B34" s="232"/>
      <c r="C34" s="233"/>
      <c r="D34" s="234"/>
      <c r="E34" s="234"/>
      <c r="F34" s="234"/>
      <c r="G34" s="234"/>
      <c r="H34" s="234"/>
      <c r="I34" s="234"/>
      <c r="J34" s="234"/>
      <c r="K34" s="234"/>
      <c r="L34" s="234"/>
      <c r="M34" s="234"/>
      <c r="N34" s="234"/>
      <c r="O34" s="234"/>
      <c r="P34" s="234"/>
      <c r="Q34" s="235"/>
      <c r="R34" s="40"/>
      <c r="S34" s="152"/>
      <c r="T34" s="387"/>
      <c r="U34" s="387"/>
    </row>
    <row r="35" spans="1:22" ht="20.25" thickBot="1" x14ac:dyDescent="0.45">
      <c r="A35" s="3"/>
      <c r="B35" s="1140" t="s">
        <v>752</v>
      </c>
      <c r="C35" s="1141"/>
      <c r="D35" s="1141"/>
      <c r="E35" s="1141"/>
      <c r="F35" s="1141"/>
      <c r="G35" s="1141"/>
      <c r="H35" s="1141"/>
      <c r="I35" s="1141"/>
      <c r="J35" s="1141"/>
      <c r="K35" s="1141"/>
      <c r="L35" s="1141"/>
      <c r="M35" s="1141"/>
      <c r="N35" s="1141"/>
      <c r="O35" s="1141"/>
      <c r="P35" s="1141"/>
      <c r="Q35" s="1142"/>
      <c r="R35" s="40"/>
      <c r="S35" s="152"/>
      <c r="T35" s="387"/>
      <c r="U35" s="387"/>
    </row>
    <row r="36" spans="1:22" ht="30.6" customHeight="1" thickBot="1" x14ac:dyDescent="0.25">
      <c r="A36" s="3"/>
      <c r="B36" s="221" t="s">
        <v>800</v>
      </c>
      <c r="C36" s="47"/>
      <c r="D36" s="3"/>
      <c r="E36" s="47"/>
      <c r="F36" s="3"/>
      <c r="G36" s="3"/>
      <c r="H36" s="786" t="s">
        <v>799</v>
      </c>
      <c r="I36" s="3"/>
      <c r="J36" s="3"/>
      <c r="K36" s="3"/>
      <c r="L36" s="3"/>
      <c r="M36" s="3"/>
      <c r="N36" s="42"/>
      <c r="O36" s="42"/>
      <c r="P36" s="42"/>
      <c r="Q36" s="42"/>
      <c r="R36" s="3"/>
      <c r="S36" s="155"/>
    </row>
    <row r="37" spans="1:22" ht="31.5" customHeight="1" x14ac:dyDescent="0.25">
      <c r="A37" s="3"/>
      <c r="B37" s="863" t="s">
        <v>300</v>
      </c>
      <c r="C37" s="236"/>
      <c r="D37" s="56"/>
      <c r="E37" s="237"/>
      <c r="F37" s="238"/>
      <c r="G37" s="56"/>
      <c r="H37" s="239"/>
      <c r="I37" s="238"/>
      <c r="J37" s="56"/>
      <c r="K37" s="56"/>
      <c r="L37" s="56"/>
      <c r="M37" s="862" t="s">
        <v>529</v>
      </c>
      <c r="N37" s="262"/>
      <c r="O37" s="240"/>
      <c r="P37" s="240"/>
      <c r="Q37" s="218"/>
      <c r="R37" s="3"/>
      <c r="S37" s="155"/>
    </row>
    <row r="38" spans="1:22" ht="15" customHeight="1" x14ac:dyDescent="0.25">
      <c r="A38" s="3"/>
      <c r="B38" s="1133" t="s">
        <v>599</v>
      </c>
      <c r="C38" s="1134"/>
      <c r="D38" s="1134"/>
      <c r="E38" s="1134"/>
      <c r="F38" s="1134"/>
      <c r="G38" s="1134"/>
      <c r="H38" s="1134"/>
      <c r="J38" s="3"/>
      <c r="K38" s="102"/>
      <c r="L38" s="102"/>
      <c r="M38" s="1143"/>
      <c r="N38" s="1144"/>
      <c r="O38" s="1144"/>
      <c r="P38" s="1144"/>
      <c r="Q38" s="210"/>
      <c r="R38" s="3"/>
      <c r="S38" s="155"/>
    </row>
    <row r="39" spans="1:22" ht="20.100000000000001" customHeight="1" x14ac:dyDescent="0.2">
      <c r="A39" s="3"/>
      <c r="B39" s="1158" t="s">
        <v>590</v>
      </c>
      <c r="C39" s="1159"/>
      <c r="D39" s="1159"/>
      <c r="E39" s="1159"/>
      <c r="F39" s="1159"/>
      <c r="G39" s="1159"/>
      <c r="H39" s="1159"/>
      <c r="J39" s="3"/>
      <c r="K39" s="3"/>
      <c r="L39" s="3"/>
      <c r="M39" s="215"/>
      <c r="Q39" s="227"/>
      <c r="R39" s="3"/>
      <c r="S39" s="155"/>
      <c r="V39" s="929"/>
    </row>
    <row r="40" spans="1:22" ht="20.100000000000001" customHeight="1" x14ac:dyDescent="0.2">
      <c r="A40" s="3"/>
      <c r="B40" s="1131" t="s">
        <v>589</v>
      </c>
      <c r="C40" s="1132"/>
      <c r="D40" s="1132"/>
      <c r="E40" s="1132"/>
      <c r="F40" s="1132"/>
      <c r="G40" s="1132"/>
      <c r="H40" s="1132"/>
      <c r="J40" s="3"/>
      <c r="K40" s="3"/>
      <c r="L40" s="3"/>
      <c r="M40" s="263"/>
      <c r="Q40" s="227"/>
      <c r="R40" s="3"/>
      <c r="S40" s="155"/>
      <c r="V40" s="930"/>
    </row>
    <row r="41" spans="1:22" ht="14.1" customHeight="1" x14ac:dyDescent="0.2">
      <c r="A41" s="3"/>
      <c r="B41" s="94"/>
      <c r="C41" s="47"/>
      <c r="D41" s="3"/>
      <c r="E41" s="47"/>
      <c r="F41" s="3"/>
      <c r="G41" s="3"/>
      <c r="H41" s="3"/>
      <c r="I41" s="3"/>
      <c r="J41" s="3"/>
      <c r="K41" s="3"/>
      <c r="L41" s="42"/>
      <c r="M41" s="264"/>
      <c r="N41" s="265"/>
      <c r="O41" s="265"/>
      <c r="Q41" s="227"/>
      <c r="R41" s="3"/>
      <c r="S41" s="155"/>
      <c r="V41" s="931"/>
    </row>
    <row r="42" spans="1:22" ht="9" customHeight="1" x14ac:dyDescent="0.2">
      <c r="A42" s="3"/>
      <c r="B42" s="94"/>
      <c r="C42" s="47"/>
      <c r="D42" s="3"/>
      <c r="E42" s="47"/>
      <c r="F42" s="3"/>
      <c r="G42" s="3"/>
      <c r="H42" s="3"/>
      <c r="I42" s="3"/>
      <c r="J42" s="3"/>
      <c r="K42" s="3"/>
      <c r="L42" s="3"/>
      <c r="M42" s="3"/>
      <c r="O42" s="3"/>
      <c r="P42" s="3"/>
      <c r="Q42" s="227"/>
      <c r="R42" s="3"/>
      <c r="S42" s="155"/>
      <c r="V42" s="932"/>
    </row>
    <row r="43" spans="1:22" ht="4.5" customHeight="1" x14ac:dyDescent="0.2">
      <c r="A43" s="3"/>
      <c r="B43" s="94"/>
      <c r="C43" s="47"/>
      <c r="D43" s="3"/>
      <c r="E43" s="47"/>
      <c r="F43" s="3"/>
      <c r="G43" s="3"/>
      <c r="H43" s="3"/>
      <c r="I43" s="3"/>
      <c r="J43" s="3"/>
      <c r="K43" s="3"/>
      <c r="L43" s="3"/>
      <c r="M43" s="3"/>
      <c r="N43" s="3"/>
      <c r="O43" s="3"/>
      <c r="P43" s="3"/>
      <c r="Q43" s="227"/>
      <c r="R43" s="3"/>
      <c r="S43" s="155"/>
    </row>
    <row r="44" spans="1:22" ht="15" customHeight="1" x14ac:dyDescent="0.25">
      <c r="A44" s="3"/>
      <c r="B44" s="241"/>
      <c r="D44" s="18" t="s">
        <v>146</v>
      </c>
      <c r="E44" s="1165" t="s">
        <v>146</v>
      </c>
      <c r="F44" s="1165"/>
      <c r="G44" s="3"/>
      <c r="H44" s="3"/>
      <c r="I44" s="1162" t="s">
        <v>146</v>
      </c>
      <c r="J44" s="1162"/>
      <c r="K44" s="89"/>
      <c r="L44" s="242"/>
      <c r="M44" s="1163"/>
      <c r="N44" s="1163"/>
      <c r="O44" s="1163"/>
      <c r="P44" s="1163"/>
      <c r="Q44" s="227"/>
      <c r="R44" s="3"/>
      <c r="S44" s="155"/>
    </row>
    <row r="45" spans="1:22" ht="13.5" customHeight="1" thickBot="1" x14ac:dyDescent="0.25">
      <c r="A45" s="3"/>
      <c r="B45" s="243"/>
      <c r="C45" s="233"/>
      <c r="D45" s="244"/>
      <c r="E45" s="233"/>
      <c r="F45" s="244"/>
      <c r="G45" s="244"/>
      <c r="H45" s="244"/>
      <c r="I45" s="234"/>
      <c r="J45" s="234"/>
      <c r="K45" s="234"/>
      <c r="L45" s="245"/>
      <c r="M45" s="1164"/>
      <c r="N45" s="1164"/>
      <c r="O45" s="1164"/>
      <c r="P45" s="1164"/>
      <c r="Q45" s="246"/>
      <c r="R45" s="3"/>
      <c r="S45" s="155"/>
    </row>
    <row r="46" spans="1:22" ht="21" customHeight="1" x14ac:dyDescent="0.25">
      <c r="A46" s="3"/>
      <c r="B46" s="1160" t="s">
        <v>635</v>
      </c>
      <c r="C46" s="1160"/>
      <c r="D46" s="1160"/>
      <c r="E46" s="1160"/>
      <c r="F46" s="1160"/>
      <c r="G46" s="1160"/>
      <c r="H46" s="1160"/>
      <c r="I46" s="1160"/>
      <c r="J46" s="1160"/>
      <c r="K46" s="1160"/>
      <c r="L46" s="1160"/>
      <c r="M46" s="1160"/>
      <c r="N46" s="1160"/>
      <c r="O46" s="1160"/>
      <c r="P46" s="1160"/>
      <c r="Q46" s="1160"/>
      <c r="R46" s="3"/>
      <c r="S46" s="155"/>
    </row>
    <row r="47" spans="1:22" x14ac:dyDescent="0.2">
      <c r="A47" s="155"/>
      <c r="B47" s="183"/>
      <c r="C47" s="159"/>
      <c r="D47" s="155"/>
      <c r="E47" s="159"/>
      <c r="F47" s="155"/>
      <c r="G47" s="155"/>
      <c r="H47" s="155"/>
      <c r="I47" s="155"/>
      <c r="J47" s="155"/>
      <c r="K47" s="155"/>
      <c r="L47" s="155"/>
      <c r="M47" s="155"/>
      <c r="N47" s="155"/>
      <c r="O47" s="155"/>
      <c r="P47" s="155"/>
      <c r="Q47" s="155"/>
      <c r="R47" s="155"/>
      <c r="S47" s="155"/>
    </row>
    <row r="48" spans="1:22" x14ac:dyDescent="0.2">
      <c r="A48" s="155"/>
      <c r="B48" s="183"/>
      <c r="C48" s="159"/>
      <c r="D48" s="155"/>
      <c r="E48" s="159"/>
      <c r="F48" s="155"/>
      <c r="G48" s="155"/>
      <c r="H48" s="155"/>
      <c r="I48" s="155"/>
      <c r="J48" s="155"/>
      <c r="K48" s="155"/>
      <c r="L48" s="155"/>
      <c r="M48" s="155"/>
      <c r="N48" s="155"/>
      <c r="O48" s="155"/>
      <c r="P48" s="155"/>
      <c r="Q48" s="155"/>
      <c r="R48" s="155"/>
      <c r="S48" s="155"/>
    </row>
  </sheetData>
  <sheetProtection selectLockedCells="1"/>
  <mergeCells count="50">
    <mergeCell ref="B39:H39"/>
    <mergeCell ref="B46:Q46"/>
    <mergeCell ref="B4:Q4"/>
    <mergeCell ref="I44:J44"/>
    <mergeCell ref="M44:P44"/>
    <mergeCell ref="M45:P45"/>
    <mergeCell ref="C20:G20"/>
    <mergeCell ref="C26:G26"/>
    <mergeCell ref="B22:Q22"/>
    <mergeCell ref="E44:F44"/>
    <mergeCell ref="M33:P33"/>
    <mergeCell ref="M27:P27"/>
    <mergeCell ref="I26:P26"/>
    <mergeCell ref="B30:Q30"/>
    <mergeCell ref="C25:G25"/>
    <mergeCell ref="B9:Q9"/>
    <mergeCell ref="B10:Q10"/>
    <mergeCell ref="J14:K14"/>
    <mergeCell ref="B11:Q11"/>
    <mergeCell ref="C18:G18"/>
    <mergeCell ref="I18:P18"/>
    <mergeCell ref="M14:P14"/>
    <mergeCell ref="M13:P13"/>
    <mergeCell ref="I13:K13"/>
    <mergeCell ref="C14:F14"/>
    <mergeCell ref="M38:P38"/>
    <mergeCell ref="I24:P24"/>
    <mergeCell ref="B12:Q12"/>
    <mergeCell ref="B23:Q23"/>
    <mergeCell ref="I31:P31"/>
    <mergeCell ref="C19:G19"/>
    <mergeCell ref="B29:Q29"/>
    <mergeCell ref="I33:K33"/>
    <mergeCell ref="C24:G24"/>
    <mergeCell ref="B40:H40"/>
    <mergeCell ref="B38:H38"/>
    <mergeCell ref="C13:G13"/>
    <mergeCell ref="I27:K27"/>
    <mergeCell ref="C33:G33"/>
    <mergeCell ref="C32:G32"/>
    <mergeCell ref="C27:G27"/>
    <mergeCell ref="I16:P16"/>
    <mergeCell ref="C16:G16"/>
    <mergeCell ref="C17:P17"/>
    <mergeCell ref="C31:G31"/>
    <mergeCell ref="I20:P20"/>
    <mergeCell ref="B35:Q35"/>
    <mergeCell ref="I32:P32"/>
    <mergeCell ref="I19:P19"/>
    <mergeCell ref="C15:P15"/>
  </mergeCells>
  <phoneticPr fontId="0" type="noConversion"/>
  <hyperlinks>
    <hyperlink ref="B39" r:id="rId1" display="http://www.redgold.com/red-gold-company/foodservice/k-12-school-program" xr:uid="{00000000-0004-0000-0900-000000000000}"/>
    <hyperlink ref="B40" r:id="rId2" xr:uid="{00000000-0004-0000-0900-000001000000}"/>
  </hyperlinks>
  <printOptions horizontalCentered="1"/>
  <pageMargins left="0.47" right="0.24" top="0.5" bottom="0.32" header="0.5" footer="0.25"/>
  <pageSetup scale="52" fitToHeight="4" orientation="landscape" r:id="rId3"/>
  <headerFooter alignWithMargins="0"/>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O106"/>
  <sheetViews>
    <sheetView topLeftCell="A34" zoomScaleNormal="100" zoomScaleSheetLayoutView="100" workbookViewId="0">
      <selection activeCell="F69" sqref="F69:L69"/>
    </sheetView>
  </sheetViews>
  <sheetFormatPr defaultRowHeight="12.75" x14ac:dyDescent="0.2"/>
  <cols>
    <col min="1" max="1" width="1" customWidth="1"/>
    <col min="2" max="2" width="3.42578125" customWidth="1"/>
    <col min="3" max="3" width="4.140625" customWidth="1"/>
    <col min="5" max="5" width="13.28515625" customWidth="1"/>
    <col min="6" max="7" width="7.42578125" customWidth="1"/>
    <col min="8" max="8" width="5.28515625" customWidth="1"/>
    <col min="9" max="9" width="6" customWidth="1"/>
    <col min="10" max="10" width="16.140625" customWidth="1"/>
    <col min="11" max="11" width="14.7109375" customWidth="1"/>
    <col min="12" max="12" width="8.7109375" bestFit="1" customWidth="1"/>
    <col min="13" max="13" width="4.85546875" customWidth="1"/>
  </cols>
  <sheetData>
    <row r="1" spans="1:15" x14ac:dyDescent="0.2">
      <c r="A1" s="89"/>
      <c r="B1" s="89"/>
      <c r="C1" s="89"/>
      <c r="D1" s="89"/>
      <c r="E1" s="89"/>
      <c r="F1" s="89"/>
      <c r="G1" s="89"/>
      <c r="H1" s="89"/>
      <c r="I1" s="89"/>
      <c r="J1" s="89"/>
      <c r="K1" s="89"/>
      <c r="L1" s="211">
        <v>44516</v>
      </c>
      <c r="M1" s="108"/>
      <c r="N1" s="108"/>
    </row>
    <row r="2" spans="1:15" ht="15.75" x14ac:dyDescent="0.25">
      <c r="A2" s="89"/>
      <c r="B2" s="89"/>
      <c r="C2" s="89"/>
      <c r="D2" s="89"/>
      <c r="E2" s="89"/>
      <c r="F2" s="127"/>
      <c r="G2" s="127"/>
      <c r="H2" s="127"/>
      <c r="I2" s="128" t="s">
        <v>332</v>
      </c>
      <c r="J2" s="127"/>
      <c r="K2" s="127"/>
      <c r="L2" s="89"/>
      <c r="M2" s="108"/>
      <c r="N2" s="108"/>
    </row>
    <row r="3" spans="1:15" ht="15.75" x14ac:dyDescent="0.25">
      <c r="A3" s="89"/>
      <c r="B3" s="89"/>
      <c r="C3" s="89"/>
      <c r="D3" s="89"/>
      <c r="E3" s="89"/>
      <c r="F3" s="127"/>
      <c r="G3" s="127"/>
      <c r="H3" s="127"/>
      <c r="I3" s="128" t="s">
        <v>33</v>
      </c>
      <c r="J3" s="127"/>
      <c r="K3" s="127"/>
      <c r="L3" s="89"/>
      <c r="M3" s="108"/>
      <c r="N3" s="108"/>
    </row>
    <row r="4" spans="1:15" ht="15.75" x14ac:dyDescent="0.25">
      <c r="A4" s="89"/>
      <c r="B4" s="89"/>
      <c r="C4" s="89"/>
      <c r="D4" s="89"/>
      <c r="E4" s="89"/>
      <c r="F4" s="127"/>
      <c r="G4" s="127"/>
      <c r="H4" s="127"/>
      <c r="I4" s="304" t="s">
        <v>32</v>
      </c>
      <c r="J4" s="127"/>
      <c r="K4" s="127"/>
      <c r="L4" s="89"/>
      <c r="M4" s="108"/>
      <c r="N4" s="108"/>
    </row>
    <row r="5" spans="1:15" ht="15.75" x14ac:dyDescent="0.25">
      <c r="A5" s="89"/>
      <c r="B5" s="89"/>
      <c r="C5" s="89"/>
      <c r="D5" s="89"/>
      <c r="E5" s="89"/>
      <c r="F5" s="127"/>
      <c r="G5" s="127"/>
      <c r="H5" s="127"/>
      <c r="I5" s="302" t="s">
        <v>892</v>
      </c>
      <c r="J5" s="127"/>
      <c r="K5" s="127"/>
      <c r="L5" s="89"/>
      <c r="M5" s="108"/>
      <c r="N5" s="108"/>
    </row>
    <row r="6" spans="1:15" ht="15.75" x14ac:dyDescent="0.25">
      <c r="A6" s="89"/>
      <c r="B6" s="89"/>
      <c r="C6" s="89"/>
      <c r="D6" s="89"/>
      <c r="E6" s="89"/>
      <c r="F6" s="127"/>
      <c r="G6" s="127"/>
      <c r="H6" s="127"/>
      <c r="I6" s="129" t="s">
        <v>16</v>
      </c>
      <c r="J6" s="127"/>
      <c r="K6" s="127"/>
      <c r="L6" s="89"/>
      <c r="M6" s="108"/>
      <c r="N6" s="108"/>
    </row>
    <row r="7" spans="1:15" x14ac:dyDescent="0.2">
      <c r="A7" s="89"/>
      <c r="B7" s="89"/>
      <c r="C7" s="89"/>
      <c r="D7" s="89"/>
      <c r="E7" s="89"/>
      <c r="F7" s="89"/>
      <c r="G7" s="89"/>
      <c r="H7" s="89"/>
      <c r="I7" s="89"/>
      <c r="J7" s="89"/>
      <c r="K7" s="89"/>
      <c r="L7" s="89"/>
      <c r="M7" s="108"/>
      <c r="N7" s="108"/>
    </row>
    <row r="8" spans="1:15" ht="21.75" customHeight="1" x14ac:dyDescent="0.2">
      <c r="A8" s="89"/>
      <c r="B8" s="57" t="s">
        <v>333</v>
      </c>
      <c r="C8" s="57"/>
      <c r="D8" s="57"/>
      <c r="E8" s="57"/>
      <c r="F8" s="57"/>
      <c r="G8" s="57"/>
      <c r="H8" s="57"/>
      <c r="I8" s="57"/>
      <c r="J8" s="57"/>
      <c r="K8" s="57"/>
      <c r="L8" s="57"/>
      <c r="M8" s="114"/>
      <c r="N8" s="108"/>
    </row>
    <row r="9" spans="1:15" ht="15" customHeight="1" x14ac:dyDescent="0.2">
      <c r="A9" s="89"/>
      <c r="B9" s="57" t="s">
        <v>20</v>
      </c>
      <c r="C9" s="57"/>
      <c r="D9" s="57"/>
      <c r="E9" s="57"/>
      <c r="F9" s="57"/>
      <c r="G9" s="57"/>
      <c r="H9" s="57"/>
      <c r="I9" s="57"/>
      <c r="J9" s="57"/>
      <c r="K9" s="57"/>
      <c r="L9" s="57"/>
      <c r="M9" s="114"/>
      <c r="N9" s="108"/>
    </row>
    <row r="10" spans="1:15" ht="15" customHeight="1" x14ac:dyDescent="0.2">
      <c r="A10" s="89"/>
      <c r="B10" s="1174" t="s">
        <v>21</v>
      </c>
      <c r="C10" s="1174"/>
      <c r="D10" s="1174"/>
      <c r="E10" s="1174"/>
      <c r="F10" s="1174"/>
      <c r="G10" s="1174"/>
      <c r="H10" s="1174"/>
      <c r="I10" s="1174"/>
      <c r="J10" s="1174"/>
      <c r="K10" s="1174"/>
      <c r="L10" s="1174"/>
      <c r="M10" s="152"/>
      <c r="N10" s="108"/>
    </row>
    <row r="11" spans="1:15" ht="15" customHeight="1" x14ac:dyDescent="0.2">
      <c r="A11" s="89"/>
      <c r="B11" s="57" t="s">
        <v>865</v>
      </c>
      <c r="C11" s="57"/>
      <c r="D11" s="57"/>
      <c r="E11" s="57"/>
      <c r="F11" s="57"/>
      <c r="G11" s="57"/>
      <c r="H11" s="57"/>
      <c r="I11" s="57"/>
      <c r="J11" s="57"/>
      <c r="K11" s="57"/>
      <c r="L11" s="57"/>
      <c r="M11" s="114"/>
      <c r="N11" s="108"/>
      <c r="O11" s="109"/>
    </row>
    <row r="12" spans="1:15" ht="15" customHeight="1" x14ac:dyDescent="0.2">
      <c r="A12" s="89"/>
      <c r="B12" s="57" t="s">
        <v>352</v>
      </c>
      <c r="C12" s="117"/>
      <c r="D12" s="117"/>
      <c r="E12" s="117"/>
      <c r="F12" s="117"/>
      <c r="G12" s="117"/>
      <c r="H12" s="117"/>
      <c r="I12" s="117"/>
      <c r="J12" s="117"/>
      <c r="K12" s="117"/>
      <c r="L12" s="117"/>
      <c r="M12" s="153"/>
      <c r="N12" s="108"/>
    </row>
    <row r="13" spans="1:15" ht="14.25" x14ac:dyDescent="0.2">
      <c r="A13" s="89"/>
      <c r="B13" s="57"/>
      <c r="C13" s="89"/>
      <c r="D13" s="89"/>
      <c r="E13" s="89"/>
      <c r="F13" s="89"/>
      <c r="G13" s="89"/>
      <c r="H13" s="89"/>
      <c r="I13" s="89"/>
      <c r="J13" s="89"/>
      <c r="K13" s="89"/>
      <c r="L13" s="89"/>
      <c r="M13" s="108"/>
      <c r="N13" s="108"/>
    </row>
    <row r="14" spans="1:15" ht="14.25" x14ac:dyDescent="0.2">
      <c r="A14" s="89"/>
      <c r="B14" s="126" t="s">
        <v>340</v>
      </c>
      <c r="C14" s="57" t="s">
        <v>334</v>
      </c>
      <c r="D14" s="89"/>
      <c r="E14" s="89"/>
      <c r="F14" s="89"/>
      <c r="G14" s="89"/>
      <c r="H14" s="89"/>
      <c r="I14" s="89"/>
      <c r="J14" s="89"/>
      <c r="K14" s="89"/>
      <c r="L14" s="89"/>
      <c r="M14" s="108"/>
      <c r="N14" s="108"/>
    </row>
    <row r="15" spans="1:15" ht="14.25" x14ac:dyDescent="0.2">
      <c r="A15" s="89"/>
      <c r="B15" s="89"/>
      <c r="C15" s="119" t="s">
        <v>23</v>
      </c>
      <c r="D15" s="89"/>
      <c r="E15" s="89"/>
      <c r="F15" s="89"/>
      <c r="G15" s="89"/>
      <c r="H15" s="1175"/>
      <c r="I15" s="1175"/>
      <c r="J15" s="1175"/>
      <c r="K15" s="1175"/>
      <c r="L15" s="89" t="s">
        <v>22</v>
      </c>
      <c r="M15" s="108"/>
      <c r="N15" s="108"/>
    </row>
    <row r="16" spans="1:15" ht="14.25" x14ac:dyDescent="0.2">
      <c r="A16" s="89"/>
      <c r="B16" s="89"/>
      <c r="C16" s="119" t="s">
        <v>1</v>
      </c>
      <c r="D16" s="89"/>
      <c r="E16" s="89"/>
      <c r="F16" s="89"/>
      <c r="G16" s="89"/>
      <c r="H16" s="89"/>
      <c r="I16" s="89"/>
      <c r="J16" s="89"/>
      <c r="K16" s="89"/>
      <c r="L16" s="89"/>
      <c r="M16" s="108"/>
      <c r="N16" s="108"/>
    </row>
    <row r="17" spans="1:14" ht="14.25" x14ac:dyDescent="0.2">
      <c r="A17" s="89"/>
      <c r="B17" s="89"/>
      <c r="C17" s="119" t="s">
        <v>893</v>
      </c>
      <c r="D17" s="89"/>
      <c r="E17" s="89"/>
      <c r="F17" s="89"/>
      <c r="G17" s="89"/>
      <c r="H17" s="89"/>
      <c r="I17" s="89"/>
      <c r="J17" s="89"/>
      <c r="K17" s="89"/>
      <c r="L17" s="89"/>
      <c r="M17" s="108"/>
      <c r="N17" s="108"/>
    </row>
    <row r="18" spans="1:14" ht="10.5" customHeight="1" x14ac:dyDescent="0.2">
      <c r="A18" s="89"/>
      <c r="B18" s="120"/>
      <c r="C18" s="89"/>
      <c r="D18" s="89"/>
      <c r="E18" s="89"/>
      <c r="F18" s="89"/>
      <c r="G18" s="89"/>
      <c r="H18" s="89"/>
      <c r="I18" s="89"/>
      <c r="J18" s="89"/>
      <c r="K18" s="89"/>
      <c r="L18" s="89"/>
      <c r="M18" s="108"/>
      <c r="N18" s="108"/>
    </row>
    <row r="19" spans="1:14" ht="14.25" x14ac:dyDescent="0.2">
      <c r="A19" s="89"/>
      <c r="B19" s="126" t="s">
        <v>340</v>
      </c>
      <c r="C19" s="119" t="s">
        <v>335</v>
      </c>
      <c r="D19" s="89"/>
      <c r="E19" s="89"/>
      <c r="F19" s="89"/>
      <c r="G19" s="89"/>
      <c r="H19" s="89"/>
      <c r="I19" s="89"/>
      <c r="J19" s="89"/>
      <c r="K19" s="89"/>
      <c r="L19" s="89"/>
      <c r="M19" s="108"/>
      <c r="N19" s="108"/>
    </row>
    <row r="20" spans="1:14" ht="14.25" x14ac:dyDescent="0.2">
      <c r="A20" s="89"/>
      <c r="B20" s="89"/>
      <c r="C20" s="119" t="s">
        <v>336</v>
      </c>
      <c r="D20" s="89"/>
      <c r="E20" s="89"/>
      <c r="F20" s="89"/>
      <c r="G20" s="89"/>
      <c r="H20" s="89"/>
      <c r="I20" s="89"/>
      <c r="J20" s="89"/>
      <c r="K20" s="89"/>
      <c r="L20" s="89"/>
      <c r="M20" s="108"/>
      <c r="N20" s="108"/>
    </row>
    <row r="21" spans="1:14" ht="14.25" x14ac:dyDescent="0.2">
      <c r="A21" s="89"/>
      <c r="B21" s="89"/>
      <c r="C21" s="119" t="s">
        <v>337</v>
      </c>
      <c r="D21" s="89"/>
      <c r="E21" s="89"/>
      <c r="F21" s="89"/>
      <c r="G21" s="89"/>
      <c r="H21" s="89"/>
      <c r="I21" s="89"/>
      <c r="J21" s="89"/>
      <c r="K21" s="89"/>
      <c r="L21" s="89"/>
      <c r="M21" s="108"/>
      <c r="N21" s="108"/>
    </row>
    <row r="22" spans="1:14" ht="10.5" customHeight="1" x14ac:dyDescent="0.2">
      <c r="A22" s="89"/>
      <c r="B22" s="89"/>
      <c r="C22" s="119"/>
      <c r="D22" s="89"/>
      <c r="E22" s="89"/>
      <c r="F22" s="89"/>
      <c r="G22" s="89"/>
      <c r="H22" s="89"/>
      <c r="I22" s="89"/>
      <c r="J22" s="89"/>
      <c r="K22" s="89"/>
      <c r="L22" s="89"/>
      <c r="M22" s="108"/>
      <c r="N22" s="108"/>
    </row>
    <row r="23" spans="1:14" ht="14.25" x14ac:dyDescent="0.2">
      <c r="A23" s="89"/>
      <c r="B23" s="126" t="s">
        <v>340</v>
      </c>
      <c r="C23" s="119" t="s">
        <v>40</v>
      </c>
      <c r="D23" s="89"/>
      <c r="E23" s="89"/>
      <c r="F23" s="89"/>
      <c r="G23" s="89"/>
      <c r="H23" s="89"/>
      <c r="I23" s="89"/>
      <c r="J23" s="89"/>
      <c r="K23" s="89"/>
      <c r="L23" s="89"/>
      <c r="M23" s="108"/>
      <c r="N23" s="108"/>
    </row>
    <row r="24" spans="1:14" ht="14.25" x14ac:dyDescent="0.2">
      <c r="A24" s="89"/>
      <c r="B24" s="89"/>
      <c r="C24" s="119" t="s">
        <v>39</v>
      </c>
      <c r="D24" s="89"/>
      <c r="E24" s="89"/>
      <c r="F24" s="89"/>
      <c r="G24" s="89"/>
      <c r="H24" s="89"/>
      <c r="I24" s="89"/>
      <c r="J24" s="89"/>
      <c r="K24" s="89"/>
      <c r="L24" s="89"/>
      <c r="M24" s="108"/>
      <c r="N24" s="108"/>
    </row>
    <row r="25" spans="1:14" ht="10.5" customHeight="1" x14ac:dyDescent="0.2">
      <c r="A25" s="89"/>
      <c r="B25" s="89"/>
      <c r="C25" s="119"/>
      <c r="D25" s="89"/>
      <c r="E25" s="89"/>
      <c r="F25" s="89"/>
      <c r="G25" s="89"/>
      <c r="H25" s="89"/>
      <c r="I25" s="89"/>
      <c r="J25" s="89"/>
      <c r="K25" s="89"/>
      <c r="L25" s="89"/>
      <c r="M25" s="108"/>
      <c r="N25" s="108"/>
    </row>
    <row r="26" spans="1:14" ht="14.25" x14ac:dyDescent="0.2">
      <c r="A26" s="89"/>
      <c r="B26" s="126" t="s">
        <v>340</v>
      </c>
      <c r="C26" s="119" t="s">
        <v>338</v>
      </c>
      <c r="D26" s="89"/>
      <c r="E26" s="89"/>
      <c r="F26" s="89"/>
      <c r="G26" s="89"/>
      <c r="H26" s="89"/>
      <c r="I26" s="89"/>
      <c r="J26" s="89"/>
      <c r="K26" s="89"/>
      <c r="L26" s="89"/>
      <c r="M26" s="108"/>
      <c r="N26" s="108"/>
    </row>
    <row r="27" spans="1:14" ht="14.25" x14ac:dyDescent="0.2">
      <c r="A27" s="89"/>
      <c r="B27" s="89"/>
      <c r="C27" s="119" t="s">
        <v>339</v>
      </c>
      <c r="D27" s="89"/>
      <c r="E27" s="89"/>
      <c r="F27" s="89"/>
      <c r="G27" s="89"/>
      <c r="H27" s="89"/>
      <c r="I27" s="89"/>
      <c r="J27" s="89"/>
      <c r="K27" s="89"/>
      <c r="L27" s="89"/>
      <c r="M27" s="108"/>
      <c r="N27" s="108"/>
    </row>
    <row r="28" spans="1:14" ht="10.5" customHeight="1" x14ac:dyDescent="0.2">
      <c r="A28" s="89"/>
      <c r="B28" s="89"/>
      <c r="C28" s="119"/>
      <c r="D28" s="89"/>
      <c r="E28" s="89"/>
      <c r="F28" s="89"/>
      <c r="G28" s="89"/>
      <c r="H28" s="89"/>
      <c r="I28" s="89"/>
      <c r="J28" s="89"/>
      <c r="K28" s="89"/>
      <c r="L28" s="89"/>
      <c r="M28" s="108"/>
      <c r="N28" s="108"/>
    </row>
    <row r="29" spans="1:14" ht="14.25" x14ac:dyDescent="0.2">
      <c r="A29" s="89"/>
      <c r="B29" s="89"/>
      <c r="C29" s="253" t="s">
        <v>894</v>
      </c>
      <c r="E29" s="89"/>
      <c r="F29" s="89"/>
      <c r="G29" s="89"/>
      <c r="H29" s="89"/>
      <c r="I29" s="89"/>
      <c r="J29" s="89"/>
      <c r="K29" s="89"/>
      <c r="L29" s="89"/>
      <c r="M29" s="108"/>
      <c r="N29" s="108"/>
    </row>
    <row r="30" spans="1:14" ht="10.5" customHeight="1" x14ac:dyDescent="0.2">
      <c r="A30" s="89"/>
      <c r="B30" s="89"/>
      <c r="C30" s="119"/>
      <c r="D30" s="89"/>
      <c r="E30" s="89"/>
      <c r="F30" s="89"/>
      <c r="G30" s="89"/>
      <c r="H30" s="89"/>
      <c r="I30" s="89"/>
      <c r="J30" s="89"/>
      <c r="K30" s="89"/>
      <c r="L30" s="89"/>
      <c r="M30" s="108"/>
      <c r="N30" s="108"/>
    </row>
    <row r="31" spans="1:14" ht="14.25" x14ac:dyDescent="0.2">
      <c r="A31" s="89"/>
      <c r="B31" s="126" t="s">
        <v>340</v>
      </c>
      <c r="C31" s="119" t="s">
        <v>2</v>
      </c>
      <c r="D31" s="89"/>
      <c r="E31" s="89"/>
      <c r="F31" s="89"/>
      <c r="G31" s="89"/>
      <c r="H31" s="89"/>
      <c r="I31" s="89"/>
      <c r="J31" s="89"/>
      <c r="K31" s="89"/>
      <c r="L31" s="89"/>
      <c r="M31" s="108"/>
      <c r="N31" s="108"/>
    </row>
    <row r="32" spans="1:14" ht="14.25" x14ac:dyDescent="0.2">
      <c r="A32" s="89"/>
      <c r="B32" s="89"/>
      <c r="C32" s="95" t="s">
        <v>3</v>
      </c>
      <c r="D32" s="89"/>
      <c r="E32" s="89"/>
      <c r="F32" s="89"/>
      <c r="G32" s="89"/>
      <c r="H32" s="89"/>
      <c r="I32" s="89"/>
      <c r="J32" s="89"/>
      <c r="K32" s="89"/>
      <c r="L32" s="89"/>
      <c r="M32" s="108"/>
      <c r="N32" s="108"/>
    </row>
    <row r="33" spans="1:14" ht="14.25" x14ac:dyDescent="0.2">
      <c r="A33" s="89"/>
      <c r="B33" s="57"/>
      <c r="C33" s="95" t="s">
        <v>24</v>
      </c>
      <c r="D33" s="89"/>
      <c r="E33" s="89"/>
      <c r="F33" s="89"/>
      <c r="G33" s="89"/>
      <c r="H33" s="89"/>
      <c r="I33" s="89"/>
      <c r="J33" s="89"/>
      <c r="K33" s="89"/>
      <c r="L33" s="89"/>
      <c r="M33" s="108"/>
      <c r="N33" s="108"/>
    </row>
    <row r="34" spans="1:14" ht="14.25" x14ac:dyDescent="0.2">
      <c r="A34" s="89"/>
      <c r="B34" s="89"/>
      <c r="C34" s="207"/>
      <c r="D34" s="121" t="s">
        <v>4</v>
      </c>
      <c r="E34" s="89"/>
      <c r="F34" s="89"/>
      <c r="G34" s="89"/>
      <c r="H34" s="89"/>
      <c r="I34" s="89"/>
      <c r="J34" s="89"/>
      <c r="K34" s="89"/>
      <c r="L34" s="89"/>
      <c r="M34" s="108"/>
      <c r="N34" s="108"/>
    </row>
    <row r="35" spans="1:14" ht="14.25" x14ac:dyDescent="0.2">
      <c r="A35" s="89"/>
      <c r="B35" s="89"/>
      <c r="C35" s="208"/>
      <c r="D35" s="121" t="s">
        <v>863</v>
      </c>
      <c r="E35" s="89"/>
      <c r="F35" s="89"/>
      <c r="G35" s="89"/>
      <c r="H35" s="89"/>
      <c r="I35" s="89"/>
      <c r="J35" s="89"/>
      <c r="K35" s="89"/>
      <c r="L35" s="89"/>
      <c r="M35" s="108"/>
      <c r="N35" s="108"/>
    </row>
    <row r="36" spans="1:14" ht="14.25" x14ac:dyDescent="0.2">
      <c r="A36" s="89"/>
      <c r="B36" s="57"/>
      <c r="C36" s="208"/>
      <c r="D36" s="121" t="s">
        <v>864</v>
      </c>
      <c r="E36" s="89"/>
      <c r="F36" s="89"/>
      <c r="G36" s="89"/>
      <c r="H36" s="89"/>
      <c r="I36" s="89"/>
      <c r="J36" s="89"/>
      <c r="K36" s="89"/>
      <c r="L36" s="89"/>
      <c r="M36" s="108"/>
      <c r="N36" s="108"/>
    </row>
    <row r="37" spans="1:14" ht="10.5" customHeight="1" x14ac:dyDescent="0.2">
      <c r="A37" s="89"/>
      <c r="B37" s="89"/>
      <c r="C37" s="89"/>
      <c r="D37" s="89"/>
      <c r="E37" s="89"/>
      <c r="F37" s="89"/>
      <c r="G37" s="89"/>
      <c r="H37" s="89"/>
      <c r="I37" s="89"/>
      <c r="J37" s="89"/>
      <c r="K37" s="89"/>
      <c r="L37" s="89"/>
      <c r="M37" s="108"/>
      <c r="N37" s="108"/>
    </row>
    <row r="38" spans="1:14" ht="14.25" x14ac:dyDescent="0.2">
      <c r="A38" s="89"/>
      <c r="B38" s="126" t="s">
        <v>340</v>
      </c>
      <c r="C38" s="119" t="s">
        <v>25</v>
      </c>
      <c r="D38" s="89"/>
      <c r="E38" s="89"/>
      <c r="F38" s="89"/>
      <c r="G38" s="89"/>
      <c r="H38" s="89"/>
      <c r="I38" s="89"/>
      <c r="J38" s="89"/>
      <c r="K38" s="89"/>
      <c r="L38" s="89"/>
      <c r="M38" s="108"/>
      <c r="N38" s="108"/>
    </row>
    <row r="39" spans="1:14" ht="14.25" x14ac:dyDescent="0.2">
      <c r="A39" s="89"/>
      <c r="B39" s="89"/>
      <c r="C39" s="57" t="s">
        <v>26</v>
      </c>
      <c r="D39" s="89"/>
      <c r="E39" s="89"/>
      <c r="F39" s="89"/>
      <c r="G39" s="89"/>
      <c r="H39" s="89"/>
      <c r="I39" s="89"/>
      <c r="J39" s="89"/>
      <c r="K39" s="89"/>
      <c r="L39" s="89"/>
      <c r="M39" s="108"/>
      <c r="N39" s="108"/>
    </row>
    <row r="40" spans="1:14" ht="14.25" x14ac:dyDescent="0.2">
      <c r="A40" s="89"/>
      <c r="B40" s="89"/>
      <c r="C40" s="57" t="s">
        <v>27</v>
      </c>
      <c r="D40" s="89"/>
      <c r="E40" s="89"/>
      <c r="F40" s="89"/>
      <c r="G40" s="89"/>
      <c r="H40" s="89"/>
      <c r="I40" s="89"/>
      <c r="J40" s="89"/>
      <c r="K40" s="89"/>
      <c r="L40" s="89"/>
      <c r="M40" s="108"/>
      <c r="N40" s="108"/>
    </row>
    <row r="41" spans="1:14" ht="7.5" customHeight="1" x14ac:dyDescent="0.2">
      <c r="A41" s="89"/>
      <c r="B41" s="89"/>
      <c r="C41" s="57"/>
      <c r="D41" s="89"/>
      <c r="E41" s="89"/>
      <c r="F41" s="89"/>
      <c r="G41" s="89"/>
      <c r="H41" s="89"/>
      <c r="I41" s="89"/>
      <c r="J41" s="89"/>
      <c r="K41" s="89"/>
      <c r="L41" s="89"/>
      <c r="M41" s="108"/>
      <c r="N41" s="108"/>
    </row>
    <row r="42" spans="1:14" x14ac:dyDescent="0.2">
      <c r="A42" s="89"/>
      <c r="B42" s="89"/>
      <c r="C42" s="122" t="s">
        <v>341</v>
      </c>
      <c r="D42" s="123"/>
      <c r="E42" s="123"/>
      <c r="F42" s="123"/>
      <c r="G42" s="123"/>
      <c r="H42" s="123"/>
      <c r="I42" s="122" t="s">
        <v>28</v>
      </c>
      <c r="J42" s="123"/>
      <c r="K42" s="123"/>
      <c r="L42" s="123"/>
      <c r="M42" s="108"/>
      <c r="N42" s="108"/>
    </row>
    <row r="43" spans="1:14" ht="14.25" x14ac:dyDescent="0.2">
      <c r="A43" s="89"/>
      <c r="B43" s="124"/>
      <c r="C43" s="122" t="s">
        <v>342</v>
      </c>
      <c r="D43" s="123"/>
      <c r="E43" s="123"/>
      <c r="F43" s="123"/>
      <c r="G43" s="123"/>
      <c r="H43" s="123"/>
      <c r="I43" s="89" t="s">
        <v>29</v>
      </c>
      <c r="J43" s="123"/>
      <c r="K43" s="123"/>
      <c r="L43" s="123"/>
      <c r="M43" s="108"/>
      <c r="N43" s="108"/>
    </row>
    <row r="44" spans="1:14" x14ac:dyDescent="0.2">
      <c r="A44" s="89"/>
      <c r="B44" s="89"/>
      <c r="C44" s="122" t="s">
        <v>343</v>
      </c>
      <c r="D44" s="123"/>
      <c r="E44" s="123"/>
      <c r="F44" s="123"/>
      <c r="G44" s="123"/>
      <c r="H44" s="123"/>
      <c r="I44" s="122" t="s">
        <v>30</v>
      </c>
      <c r="J44" s="123"/>
      <c r="K44" s="123"/>
      <c r="L44" s="123"/>
      <c r="M44" s="108"/>
      <c r="N44" s="108"/>
    </row>
    <row r="45" spans="1:14" x14ac:dyDescent="0.2">
      <c r="A45" s="89"/>
      <c r="B45" s="89"/>
      <c r="C45" s="122" t="s">
        <v>344</v>
      </c>
      <c r="D45" s="123"/>
      <c r="E45" s="123"/>
      <c r="F45" s="123"/>
      <c r="G45" s="123"/>
      <c r="H45" s="123"/>
      <c r="I45" s="122" t="s">
        <v>31</v>
      </c>
      <c r="J45" s="123"/>
      <c r="K45" s="123"/>
      <c r="L45" s="123"/>
      <c r="M45" s="108"/>
      <c r="N45" s="108"/>
    </row>
    <row r="46" spans="1:14" ht="10.5" customHeight="1" x14ac:dyDescent="0.2">
      <c r="A46" s="89"/>
      <c r="B46" s="89"/>
      <c r="C46" s="89"/>
      <c r="D46" s="89"/>
      <c r="E46" s="89"/>
      <c r="F46" s="89"/>
      <c r="G46" s="89"/>
      <c r="H46" s="46"/>
      <c r="I46" s="89"/>
      <c r="J46" s="89"/>
      <c r="K46" s="89"/>
      <c r="L46" s="89"/>
      <c r="M46" s="108"/>
      <c r="N46" s="108"/>
    </row>
    <row r="47" spans="1:14" ht="15" x14ac:dyDescent="0.2">
      <c r="A47" s="89"/>
      <c r="B47" s="126" t="s">
        <v>340</v>
      </c>
      <c r="C47" s="119" t="s">
        <v>6</v>
      </c>
      <c r="D47" s="42"/>
      <c r="E47" s="42"/>
      <c r="F47" s="42"/>
      <c r="G47" s="42"/>
      <c r="H47" s="42"/>
      <c r="I47" s="42"/>
      <c r="J47" s="42"/>
      <c r="K47" s="42"/>
      <c r="L47" s="42"/>
      <c r="M47" s="154"/>
      <c r="N47" s="108"/>
    </row>
    <row r="48" spans="1:14" ht="15" x14ac:dyDescent="0.2">
      <c r="A48" s="89"/>
      <c r="B48" s="89"/>
      <c r="C48" s="57" t="s">
        <v>7</v>
      </c>
      <c r="D48" s="42"/>
      <c r="E48" s="42"/>
      <c r="F48" s="42"/>
      <c r="G48" s="42"/>
      <c r="H48" s="42"/>
      <c r="I48" s="42"/>
      <c r="J48" s="42"/>
      <c r="K48" s="42"/>
      <c r="L48" s="42"/>
      <c r="M48" s="154"/>
      <c r="N48" s="108"/>
    </row>
    <row r="49" spans="1:14" ht="15" x14ac:dyDescent="0.2">
      <c r="A49" s="89"/>
      <c r="B49" s="89"/>
      <c r="C49" s="57" t="s">
        <v>8</v>
      </c>
      <c r="D49" s="42"/>
      <c r="E49" s="42"/>
      <c r="F49" s="42"/>
      <c r="G49" s="42"/>
      <c r="H49" s="42"/>
      <c r="I49" s="42"/>
      <c r="J49" s="42"/>
      <c r="K49" s="42"/>
      <c r="L49" s="42"/>
      <c r="M49" s="154"/>
      <c r="N49" s="108"/>
    </row>
    <row r="50" spans="1:14" ht="15" x14ac:dyDescent="0.2">
      <c r="A50" s="89"/>
      <c r="B50" s="89"/>
      <c r="C50" s="57" t="s">
        <v>34</v>
      </c>
      <c r="D50" s="42"/>
      <c r="E50" s="42"/>
      <c r="F50" s="42"/>
      <c r="G50" s="42"/>
      <c r="H50" s="42"/>
      <c r="I50" s="42"/>
      <c r="J50" s="42"/>
      <c r="K50" s="42"/>
      <c r="L50" s="42"/>
      <c r="M50" s="154"/>
      <c r="N50" s="108"/>
    </row>
    <row r="51" spans="1:14" ht="15" x14ac:dyDescent="0.2">
      <c r="A51" s="89"/>
      <c r="B51" s="89"/>
      <c r="C51" s="57"/>
      <c r="D51" s="42"/>
      <c r="E51" s="42"/>
      <c r="F51" s="42"/>
      <c r="G51" s="42"/>
      <c r="H51" s="42"/>
      <c r="I51" s="42"/>
      <c r="J51" s="42"/>
      <c r="K51" s="42"/>
      <c r="L51" s="42"/>
      <c r="M51" s="154"/>
      <c r="N51" s="108"/>
    </row>
    <row r="52" spans="1:14" ht="15" x14ac:dyDescent="0.2">
      <c r="A52" s="89"/>
      <c r="B52" s="89"/>
      <c r="C52" s="57"/>
      <c r="D52" s="42"/>
      <c r="E52" s="42"/>
      <c r="F52" s="42"/>
      <c r="G52" s="42"/>
      <c r="H52" s="42"/>
      <c r="I52" s="42"/>
      <c r="J52" s="42"/>
      <c r="K52" s="42"/>
      <c r="L52" s="42"/>
      <c r="M52" s="154"/>
      <c r="N52" s="108"/>
    </row>
    <row r="53" spans="1:14" ht="15" x14ac:dyDescent="0.2">
      <c r="A53" s="89"/>
      <c r="B53" s="89"/>
      <c r="C53" s="57"/>
      <c r="D53" s="42"/>
      <c r="E53" s="42"/>
      <c r="F53" s="42"/>
      <c r="H53" s="115" t="s">
        <v>160</v>
      </c>
      <c r="J53" s="42"/>
      <c r="K53" s="42"/>
      <c r="L53" s="42"/>
      <c r="M53" s="154"/>
      <c r="N53" s="108"/>
    </row>
    <row r="54" spans="1:14" ht="15" x14ac:dyDescent="0.2">
      <c r="A54" s="89"/>
      <c r="B54" s="89"/>
      <c r="C54" s="42"/>
      <c r="D54" s="42"/>
      <c r="E54" s="42"/>
      <c r="F54" s="42"/>
      <c r="G54" s="89"/>
      <c r="H54" s="42"/>
      <c r="I54" s="89"/>
      <c r="J54" s="42"/>
      <c r="K54" s="42"/>
      <c r="L54" s="42"/>
      <c r="M54" s="154"/>
      <c r="N54" s="108"/>
    </row>
    <row r="55" spans="1:14" ht="15" x14ac:dyDescent="0.2">
      <c r="A55" s="89"/>
      <c r="B55" s="126" t="s">
        <v>340</v>
      </c>
      <c r="C55" s="119" t="s">
        <v>14</v>
      </c>
      <c r="D55" s="42"/>
      <c r="E55" s="42"/>
      <c r="F55" s="42"/>
      <c r="G55" s="42"/>
      <c r="H55" s="42"/>
      <c r="I55" s="42"/>
      <c r="J55" s="42"/>
      <c r="K55" s="42"/>
      <c r="L55" s="42"/>
      <c r="M55" s="154"/>
      <c r="N55" s="108"/>
    </row>
    <row r="56" spans="1:14" ht="15.75" x14ac:dyDescent="0.25">
      <c r="A56" s="89"/>
      <c r="B56" s="96"/>
      <c r="C56" s="57" t="s">
        <v>15</v>
      </c>
      <c r="D56" s="42"/>
      <c r="E56" s="42"/>
      <c r="F56" s="42"/>
      <c r="G56" s="42"/>
      <c r="H56" s="42"/>
      <c r="I56" s="42"/>
      <c r="J56" s="42"/>
      <c r="K56" s="42"/>
      <c r="L56" s="42"/>
      <c r="M56" s="154"/>
      <c r="N56" s="108"/>
    </row>
    <row r="57" spans="1:14" ht="10.5" customHeight="1" x14ac:dyDescent="0.2">
      <c r="A57" s="89"/>
      <c r="B57" s="89"/>
      <c r="C57" s="42"/>
      <c r="D57" s="42"/>
      <c r="E57" s="42"/>
      <c r="F57" s="42"/>
      <c r="G57" s="42"/>
      <c r="H57" s="42"/>
      <c r="I57" s="42"/>
      <c r="J57" s="42"/>
      <c r="K57" s="42"/>
      <c r="L57" s="42"/>
      <c r="M57" s="154"/>
      <c r="N57" s="108"/>
    </row>
    <row r="58" spans="1:14" ht="14.25" x14ac:dyDescent="0.2">
      <c r="A58" s="89"/>
      <c r="B58" s="126" t="s">
        <v>340</v>
      </c>
      <c r="C58" s="119" t="s">
        <v>345</v>
      </c>
      <c r="D58" s="89"/>
      <c r="E58" s="89"/>
      <c r="F58" s="89"/>
      <c r="G58" s="89"/>
      <c r="H58" s="89"/>
      <c r="I58" s="89"/>
      <c r="J58" s="89"/>
      <c r="K58" s="89"/>
      <c r="L58" s="89"/>
      <c r="M58" s="108"/>
      <c r="N58" s="108"/>
    </row>
    <row r="59" spans="1:14" ht="14.25" x14ac:dyDescent="0.2">
      <c r="A59" s="89"/>
      <c r="B59" s="89"/>
      <c r="C59" s="57" t="s">
        <v>35</v>
      </c>
      <c r="D59" s="89"/>
      <c r="E59" s="89"/>
      <c r="F59" s="89"/>
      <c r="G59" s="89"/>
      <c r="H59" s="89"/>
      <c r="I59" s="89"/>
      <c r="J59" s="89"/>
      <c r="K59" s="89"/>
      <c r="L59" s="89"/>
      <c r="M59" s="108"/>
      <c r="N59" s="108"/>
    </row>
    <row r="60" spans="1:14" ht="10.5" customHeight="1" x14ac:dyDescent="0.2">
      <c r="A60" s="89"/>
      <c r="B60" s="89"/>
      <c r="C60" s="101"/>
      <c r="D60" s="89"/>
      <c r="E60" s="89"/>
      <c r="F60" s="89"/>
      <c r="G60" s="89"/>
      <c r="H60" s="89"/>
      <c r="I60" s="89"/>
      <c r="J60" s="89"/>
      <c r="K60" s="89"/>
      <c r="L60" s="89"/>
      <c r="M60" s="108"/>
      <c r="N60" s="108"/>
    </row>
    <row r="61" spans="1:14" ht="14.25" x14ac:dyDescent="0.2">
      <c r="A61" s="89"/>
      <c r="B61" s="126" t="s">
        <v>340</v>
      </c>
      <c r="C61" s="119" t="s">
        <v>329</v>
      </c>
      <c r="D61" s="89"/>
      <c r="E61" s="89"/>
      <c r="F61" s="89"/>
      <c r="G61" s="89"/>
      <c r="H61" s="89"/>
      <c r="I61" s="89"/>
      <c r="J61" s="89"/>
      <c r="K61" s="89"/>
      <c r="L61" s="89"/>
      <c r="M61" s="108"/>
      <c r="N61" s="108"/>
    </row>
    <row r="62" spans="1:14" ht="10.5" customHeight="1" x14ac:dyDescent="0.2">
      <c r="A62" s="89"/>
      <c r="B62" s="120"/>
      <c r="C62" s="89"/>
      <c r="D62" s="89"/>
      <c r="E62" s="89"/>
      <c r="F62" s="89"/>
      <c r="G62" s="89"/>
      <c r="H62" s="89"/>
      <c r="I62" s="89"/>
      <c r="J62" s="89"/>
      <c r="K62" s="89"/>
      <c r="L62" s="89"/>
      <c r="M62" s="108"/>
      <c r="N62" s="108"/>
    </row>
    <row r="63" spans="1:14" ht="14.25" x14ac:dyDescent="0.2">
      <c r="A63" s="89"/>
      <c r="B63" s="126" t="s">
        <v>340</v>
      </c>
      <c r="C63" s="303" t="s">
        <v>895</v>
      </c>
      <c r="D63" s="89"/>
      <c r="E63" s="89"/>
      <c r="F63" s="89"/>
      <c r="G63" s="89"/>
      <c r="H63" s="89"/>
      <c r="I63" s="89"/>
      <c r="J63" s="89"/>
      <c r="K63" s="89"/>
      <c r="L63" s="89"/>
      <c r="M63" s="108"/>
      <c r="N63" s="108"/>
    </row>
    <row r="64" spans="1:14" ht="10.5" customHeight="1" x14ac:dyDescent="0.2">
      <c r="A64" s="89"/>
      <c r="B64" s="89"/>
      <c r="C64" s="101"/>
      <c r="D64" s="89"/>
      <c r="E64" s="89"/>
      <c r="F64" s="89"/>
      <c r="G64" s="89"/>
      <c r="H64" s="89"/>
      <c r="I64" s="89"/>
      <c r="J64" s="89"/>
      <c r="K64" s="89"/>
      <c r="L64" s="89"/>
      <c r="M64" s="108"/>
      <c r="N64" s="108"/>
    </row>
    <row r="65" spans="1:14" ht="14.25" x14ac:dyDescent="0.2">
      <c r="A65" s="89"/>
      <c r="B65" s="126" t="s">
        <v>340</v>
      </c>
      <c r="C65" s="119" t="s">
        <v>330</v>
      </c>
      <c r="D65" s="89"/>
      <c r="E65" s="89"/>
      <c r="F65" s="89"/>
      <c r="G65" s="89"/>
      <c r="H65" s="89"/>
      <c r="I65" s="89"/>
      <c r="J65" s="89"/>
      <c r="K65" s="89"/>
      <c r="L65" s="89"/>
      <c r="M65" s="108"/>
      <c r="N65" s="108"/>
    </row>
    <row r="66" spans="1:14" ht="14.25" x14ac:dyDescent="0.2">
      <c r="A66" s="89"/>
      <c r="B66" s="118"/>
      <c r="C66" s="119"/>
      <c r="D66" s="89"/>
      <c r="E66" s="89"/>
      <c r="F66" s="89"/>
      <c r="G66" s="89"/>
      <c r="H66" s="89"/>
      <c r="I66" s="89"/>
      <c r="J66" s="89"/>
      <c r="K66" s="89"/>
      <c r="L66" s="89"/>
      <c r="M66" s="108"/>
      <c r="N66" s="108"/>
    </row>
    <row r="67" spans="1:14" ht="4.5" customHeight="1" x14ac:dyDescent="0.2">
      <c r="A67" s="89"/>
      <c r="B67" s="111"/>
      <c r="C67" s="112"/>
      <c r="D67" s="113"/>
      <c r="E67" s="113"/>
      <c r="F67" s="113"/>
      <c r="G67" s="113"/>
      <c r="H67" s="113"/>
      <c r="I67" s="113"/>
      <c r="J67" s="113"/>
      <c r="K67" s="113"/>
      <c r="L67" s="113"/>
      <c r="M67" s="108"/>
      <c r="N67" s="108"/>
    </row>
    <row r="68" spans="1:14" ht="7.5" customHeight="1" x14ac:dyDescent="0.25">
      <c r="A68" s="89"/>
      <c r="B68" s="89"/>
      <c r="C68" s="116"/>
      <c r="D68" s="89"/>
      <c r="E68" s="89"/>
      <c r="F68" s="89"/>
      <c r="G68" s="89"/>
      <c r="H68" s="89"/>
      <c r="I68" s="89"/>
      <c r="J68" s="89"/>
      <c r="K68" s="89"/>
      <c r="L68" s="89"/>
      <c r="M68" s="108"/>
      <c r="N68" s="108"/>
    </row>
    <row r="69" spans="1:14" ht="14.25" x14ac:dyDescent="0.2">
      <c r="A69" s="89"/>
      <c r="B69" s="89"/>
      <c r="C69" s="57"/>
      <c r="D69" s="57"/>
      <c r="E69" s="58" t="s">
        <v>346</v>
      </c>
      <c r="F69" s="1172"/>
      <c r="G69" s="1172"/>
      <c r="H69" s="1172"/>
      <c r="I69" s="1172"/>
      <c r="J69" s="1172"/>
      <c r="K69" s="1172"/>
      <c r="L69" s="1172"/>
      <c r="M69" s="108"/>
      <c r="N69" s="108"/>
    </row>
    <row r="70" spans="1:14" ht="14.25" x14ac:dyDescent="0.2">
      <c r="A70" s="89"/>
      <c r="B70" s="89"/>
      <c r="C70" s="57"/>
      <c r="D70" s="57"/>
      <c r="E70" s="58" t="s">
        <v>347</v>
      </c>
      <c r="F70" s="1172"/>
      <c r="G70" s="1172"/>
      <c r="H70" s="1172"/>
      <c r="I70" s="1172"/>
      <c r="J70" s="1172"/>
      <c r="K70" s="1172"/>
      <c r="L70" s="1172"/>
      <c r="M70" s="108"/>
      <c r="N70" s="108"/>
    </row>
    <row r="71" spans="1:14" ht="14.25" x14ac:dyDescent="0.2">
      <c r="A71" s="89"/>
      <c r="B71" s="89"/>
      <c r="C71" s="57"/>
      <c r="D71" s="57"/>
      <c r="E71" s="58" t="s">
        <v>349</v>
      </c>
      <c r="F71" s="1172"/>
      <c r="G71" s="1172"/>
      <c r="H71" s="1172"/>
      <c r="I71" s="1172"/>
      <c r="J71" s="1172"/>
      <c r="K71" s="1172"/>
      <c r="L71" s="1172"/>
      <c r="M71" s="108"/>
      <c r="N71" s="108"/>
    </row>
    <row r="72" spans="1:14" ht="14.25" x14ac:dyDescent="0.2">
      <c r="A72" s="89"/>
      <c r="B72" s="89"/>
      <c r="C72" s="57"/>
      <c r="D72" s="57"/>
      <c r="E72" s="58" t="s">
        <v>350</v>
      </c>
      <c r="F72" s="1172"/>
      <c r="G72" s="1172"/>
      <c r="H72" s="1172"/>
      <c r="I72" s="1172"/>
      <c r="J72" s="1172"/>
      <c r="K72" s="1172"/>
      <c r="L72" s="1172"/>
      <c r="M72" s="108"/>
      <c r="N72" s="108"/>
    </row>
    <row r="73" spans="1:14" ht="14.25" x14ac:dyDescent="0.2">
      <c r="A73" s="89"/>
      <c r="B73" s="89"/>
      <c r="C73" s="57"/>
      <c r="D73" s="57"/>
      <c r="E73" s="58" t="s">
        <v>324</v>
      </c>
      <c r="F73" s="1176"/>
      <c r="G73" s="1176"/>
      <c r="H73" s="1176"/>
      <c r="I73" s="1176"/>
      <c r="J73" s="58" t="s">
        <v>325</v>
      </c>
      <c r="K73" s="1177"/>
      <c r="L73" s="1177"/>
      <c r="M73" s="108"/>
      <c r="N73" s="108"/>
    </row>
    <row r="74" spans="1:14" ht="14.25" x14ac:dyDescent="0.2">
      <c r="A74" s="89"/>
      <c r="B74" s="89"/>
      <c r="C74" s="57"/>
      <c r="D74" s="57"/>
      <c r="E74" s="58" t="s">
        <v>348</v>
      </c>
      <c r="F74" s="1172"/>
      <c r="G74" s="1172"/>
      <c r="H74" s="1172"/>
      <c r="I74" s="1172"/>
      <c r="J74" s="1172"/>
      <c r="K74" s="1172"/>
      <c r="L74" s="1172"/>
      <c r="M74" s="108"/>
      <c r="N74" s="108"/>
    </row>
    <row r="75" spans="1:14" ht="14.25" x14ac:dyDescent="0.2">
      <c r="A75" s="89"/>
      <c r="B75" s="57"/>
      <c r="C75" s="89"/>
      <c r="D75" s="89"/>
      <c r="E75" s="89"/>
      <c r="F75" s="89"/>
      <c r="G75" s="89"/>
      <c r="H75" s="89"/>
      <c r="I75" s="89"/>
      <c r="J75" s="89"/>
      <c r="K75" s="89"/>
      <c r="L75" s="89"/>
      <c r="M75" s="108"/>
      <c r="N75" s="108"/>
    </row>
    <row r="76" spans="1:14" ht="14.25" x14ac:dyDescent="0.2">
      <c r="A76" s="89"/>
      <c r="B76" s="57" t="s">
        <v>351</v>
      </c>
      <c r="C76" s="1172"/>
      <c r="D76" s="1172"/>
      <c r="E76" s="1172"/>
      <c r="F76" s="1172"/>
      <c r="G76" s="1172"/>
      <c r="H76" s="58" t="s">
        <v>5</v>
      </c>
      <c r="I76" s="1172"/>
      <c r="J76" s="1172"/>
      <c r="K76" s="1172"/>
      <c r="L76" s="1172"/>
      <c r="M76" s="114"/>
      <c r="N76" s="108"/>
    </row>
    <row r="77" spans="1:14" ht="12.75" customHeight="1" x14ac:dyDescent="0.2">
      <c r="A77" s="89"/>
      <c r="B77" s="89"/>
      <c r="C77" s="3" t="s">
        <v>36</v>
      </c>
      <c r="D77" s="57"/>
      <c r="E77" s="57"/>
      <c r="F77" s="57"/>
      <c r="G77" s="57"/>
      <c r="H77" s="89"/>
      <c r="I77" s="695" t="s">
        <v>753</v>
      </c>
      <c r="J77" s="57"/>
      <c r="K77" s="57"/>
      <c r="L77" s="57"/>
      <c r="M77" s="114"/>
      <c r="N77" s="108"/>
    </row>
    <row r="78" spans="1:14" ht="15" customHeight="1" x14ac:dyDescent="0.2">
      <c r="A78" s="89"/>
      <c r="B78" s="57" t="s">
        <v>146</v>
      </c>
      <c r="C78" s="1172" t="s">
        <v>146</v>
      </c>
      <c r="D78" s="1172"/>
      <c r="E78" s="1172"/>
      <c r="F78" s="1172"/>
      <c r="G78" s="1172"/>
      <c r="H78" s="89"/>
      <c r="I78" s="696" t="s">
        <v>798</v>
      </c>
      <c r="J78" s="696"/>
      <c r="K78" s="57"/>
      <c r="L78" s="57"/>
      <c r="M78" s="114"/>
      <c r="N78" s="108"/>
    </row>
    <row r="79" spans="1:14" ht="13.5" customHeight="1" x14ac:dyDescent="0.2">
      <c r="A79" s="89"/>
      <c r="B79" s="57"/>
      <c r="C79" s="3" t="s">
        <v>37</v>
      </c>
      <c r="D79" s="57"/>
      <c r="E79" s="57"/>
      <c r="F79" s="57"/>
      <c r="G79" s="57"/>
      <c r="H79" s="3"/>
      <c r="I79" s="697" t="s">
        <v>543</v>
      </c>
      <c r="J79" s="696"/>
      <c r="K79" s="57"/>
      <c r="L79" s="57"/>
      <c r="M79" s="114"/>
      <c r="N79" s="108"/>
    </row>
    <row r="80" spans="1:14" ht="14.25" x14ac:dyDescent="0.2">
      <c r="A80" s="89"/>
      <c r="B80" s="89"/>
      <c r="C80" s="1173"/>
      <c r="D80" s="1173"/>
      <c r="E80" s="1173"/>
      <c r="F80" s="57"/>
      <c r="G80" s="57"/>
      <c r="H80" s="57"/>
      <c r="I80" s="698" t="s">
        <v>544</v>
      </c>
      <c r="J80" s="696"/>
      <c r="K80" s="89"/>
      <c r="L80" s="89"/>
      <c r="M80" s="114"/>
      <c r="N80" s="108"/>
    </row>
    <row r="81" spans="1:14" ht="14.25" x14ac:dyDescent="0.2">
      <c r="A81" s="89"/>
      <c r="B81" s="89"/>
      <c r="C81" s="612"/>
      <c r="D81" s="612"/>
      <c r="E81" s="612"/>
      <c r="F81" s="57"/>
      <c r="G81" s="57"/>
      <c r="H81" s="57"/>
      <c r="J81" s="696"/>
      <c r="K81" s="89"/>
      <c r="L81" s="89"/>
      <c r="M81" s="114"/>
      <c r="N81" s="108"/>
    </row>
    <row r="82" spans="1:14" ht="12.75" customHeight="1" x14ac:dyDescent="0.2">
      <c r="A82" s="89"/>
      <c r="B82" s="57"/>
      <c r="C82" s="89" t="s">
        <v>38</v>
      </c>
      <c r="D82" s="57"/>
      <c r="E82" s="57"/>
      <c r="F82" s="57"/>
      <c r="G82" s="57"/>
      <c r="H82" s="57"/>
      <c r="I82" s="698"/>
      <c r="J82" s="696"/>
      <c r="K82" s="57"/>
      <c r="L82" s="57"/>
      <c r="M82" s="114"/>
      <c r="N82" s="108"/>
    </row>
    <row r="83" spans="1:14" ht="12.75" customHeight="1" x14ac:dyDescent="0.2">
      <c r="A83" s="89"/>
      <c r="B83" s="57"/>
      <c r="C83" s="89"/>
      <c r="D83" s="57"/>
      <c r="E83" s="57"/>
      <c r="F83" s="57"/>
      <c r="G83" s="57"/>
      <c r="H83" s="57"/>
      <c r="J83" s="696"/>
      <c r="K83" s="57"/>
      <c r="L83" s="57"/>
      <c r="M83" s="114"/>
      <c r="N83" s="108"/>
    </row>
    <row r="84" spans="1:14" ht="14.25" x14ac:dyDescent="0.2">
      <c r="A84" s="89"/>
      <c r="B84" s="57"/>
      <c r="C84" s="1172"/>
      <c r="D84" s="1172"/>
      <c r="E84" s="1172"/>
      <c r="F84" s="57"/>
      <c r="G84" s="57"/>
      <c r="H84" s="57"/>
      <c r="I84" s="1172"/>
      <c r="J84" s="1172"/>
      <c r="K84" s="57"/>
      <c r="L84" s="57"/>
      <c r="M84" s="114"/>
      <c r="N84" s="108"/>
    </row>
    <row r="85" spans="1:14" ht="12.75" customHeight="1" x14ac:dyDescent="0.2">
      <c r="A85" s="89"/>
      <c r="B85" s="57" t="s">
        <v>146</v>
      </c>
      <c r="C85" s="3" t="s">
        <v>331</v>
      </c>
      <c r="D85" s="57" t="s">
        <v>146</v>
      </c>
      <c r="E85" s="57"/>
      <c r="F85" s="57"/>
      <c r="G85" s="57"/>
      <c r="H85" s="57"/>
      <c r="I85" s="3" t="s">
        <v>331</v>
      </c>
      <c r="J85" s="57" t="s">
        <v>146</v>
      </c>
      <c r="K85" s="57"/>
      <c r="L85" s="57"/>
      <c r="M85" s="114"/>
      <c r="N85" s="108"/>
    </row>
    <row r="86" spans="1:14" ht="12.75" customHeight="1" x14ac:dyDescent="0.2">
      <c r="A86" s="89"/>
      <c r="B86" s="57"/>
      <c r="C86" s="3"/>
      <c r="D86" s="57"/>
      <c r="E86" s="57"/>
      <c r="F86" s="57"/>
      <c r="G86" s="57"/>
      <c r="H86" s="57"/>
      <c r="I86" s="3"/>
      <c r="J86" s="57"/>
      <c r="K86" s="57"/>
      <c r="L86" s="57"/>
      <c r="M86" s="114"/>
      <c r="N86" s="108"/>
    </row>
    <row r="87" spans="1:14" ht="4.5" customHeight="1" x14ac:dyDescent="0.2">
      <c r="A87" s="89"/>
      <c r="B87" s="114"/>
      <c r="C87" s="114"/>
      <c r="D87" s="114"/>
      <c r="E87" s="114"/>
      <c r="F87" s="114"/>
      <c r="G87" s="114"/>
      <c r="H87" s="114"/>
      <c r="I87" s="114"/>
      <c r="J87" s="114"/>
      <c r="K87" s="114"/>
      <c r="L87" s="114"/>
      <c r="M87" s="114"/>
      <c r="N87" s="108"/>
    </row>
    <row r="88" spans="1:14" ht="17.25" customHeight="1" x14ac:dyDescent="0.2">
      <c r="A88" s="89"/>
      <c r="B88" s="305" t="s">
        <v>755</v>
      </c>
      <c r="C88" s="306"/>
      <c r="D88" s="306"/>
      <c r="E88" s="306"/>
      <c r="F88" s="306"/>
      <c r="G88" s="306"/>
      <c r="H88" s="306"/>
      <c r="I88" s="306"/>
      <c r="J88" s="306"/>
      <c r="K88" s="306"/>
      <c r="L88" s="306"/>
      <c r="M88" s="125"/>
      <c r="N88" s="108"/>
    </row>
    <row r="89" spans="1:14" ht="14.25" x14ac:dyDescent="0.2">
      <c r="A89" s="89"/>
      <c r="B89" s="307" t="s">
        <v>754</v>
      </c>
      <c r="C89" s="306"/>
      <c r="D89" s="306"/>
      <c r="E89" s="306"/>
      <c r="F89" s="306"/>
      <c r="G89" s="306"/>
      <c r="H89" s="306"/>
      <c r="I89" s="306"/>
      <c r="J89" s="306"/>
      <c r="K89" s="306"/>
      <c r="L89" s="306"/>
      <c r="M89" s="125"/>
      <c r="N89" s="108"/>
    </row>
    <row r="90" spans="1:14" ht="14.25" x14ac:dyDescent="0.2">
      <c r="A90" s="89"/>
      <c r="B90" s="305" t="s">
        <v>542</v>
      </c>
      <c r="C90" s="306"/>
      <c r="D90" s="306"/>
      <c r="E90" s="306"/>
      <c r="F90" s="306"/>
      <c r="G90" s="306"/>
      <c r="H90" s="306"/>
      <c r="I90" s="306"/>
      <c r="J90" s="306"/>
      <c r="K90" s="306"/>
      <c r="L90" s="306"/>
      <c r="M90" s="125"/>
      <c r="N90" s="108"/>
    </row>
    <row r="91" spans="1:14" ht="7.5" customHeight="1" x14ac:dyDescent="0.2">
      <c r="A91" s="89"/>
      <c r="B91" s="308" t="s">
        <v>146</v>
      </c>
      <c r="C91" s="306"/>
      <c r="D91" s="306"/>
      <c r="E91" s="306"/>
      <c r="F91" s="306"/>
      <c r="G91" s="306"/>
      <c r="H91" s="306"/>
      <c r="I91" s="306"/>
      <c r="J91" s="306"/>
      <c r="K91" s="306"/>
      <c r="L91" s="306"/>
      <c r="M91" s="125"/>
      <c r="N91" s="108"/>
    </row>
    <row r="92" spans="1:14" ht="4.5" customHeight="1" x14ac:dyDescent="0.2">
      <c r="A92" s="89"/>
      <c r="B92" s="114"/>
      <c r="C92" s="114"/>
      <c r="D92" s="114"/>
      <c r="E92" s="114"/>
      <c r="F92" s="114"/>
      <c r="G92" s="114"/>
      <c r="H92" s="114"/>
      <c r="I92" s="114"/>
      <c r="J92" s="114"/>
      <c r="K92" s="114"/>
      <c r="L92" s="114"/>
      <c r="M92" s="108"/>
      <c r="N92" s="108"/>
    </row>
    <row r="93" spans="1:14" ht="24.75" customHeight="1" x14ac:dyDescent="0.25">
      <c r="A93" s="89"/>
      <c r="B93" s="89"/>
      <c r="C93" s="89"/>
      <c r="D93" s="89"/>
      <c r="E93" s="866" t="s">
        <v>41</v>
      </c>
      <c r="F93" s="89"/>
      <c r="G93" s="89"/>
      <c r="H93" s="89"/>
      <c r="I93" s="89"/>
      <c r="J93" s="89"/>
      <c r="K93" s="89"/>
      <c r="L93" s="89"/>
      <c r="M93" s="108"/>
      <c r="N93" s="108"/>
    </row>
    <row r="94" spans="1:14" ht="15.75" customHeight="1" x14ac:dyDescent="0.25">
      <c r="A94" s="89"/>
      <c r="B94" s="89"/>
      <c r="C94" s="89"/>
      <c r="D94" s="89"/>
      <c r="E94" s="96" t="s">
        <v>444</v>
      </c>
      <c r="F94" s="89"/>
      <c r="G94" s="89"/>
      <c r="H94" s="89"/>
      <c r="I94" s="89"/>
      <c r="J94" s="89"/>
      <c r="K94" s="89"/>
      <c r="L94" s="89"/>
      <c r="M94" s="108"/>
      <c r="N94" s="108"/>
    </row>
    <row r="95" spans="1:14" ht="15.75" customHeight="1" x14ac:dyDescent="0.2">
      <c r="A95" s="89"/>
      <c r="B95" s="89"/>
      <c r="C95" s="89"/>
      <c r="D95" s="89"/>
      <c r="E95" s="57" t="s">
        <v>842</v>
      </c>
      <c r="F95" s="89"/>
      <c r="G95" s="89"/>
      <c r="H95" s="89"/>
      <c r="I95" s="89"/>
      <c r="J95" s="89"/>
      <c r="K95" s="89"/>
      <c r="L95" s="89"/>
      <c r="M95" s="108"/>
      <c r="N95" s="108"/>
    </row>
    <row r="96" spans="1:14" ht="14.25" x14ac:dyDescent="0.2">
      <c r="A96" s="89"/>
      <c r="B96" s="89"/>
      <c r="C96" s="89"/>
      <c r="D96" s="89"/>
      <c r="E96" s="57" t="s">
        <v>19</v>
      </c>
      <c r="F96" s="89"/>
      <c r="G96" s="89"/>
      <c r="H96" s="89"/>
      <c r="I96" s="89"/>
      <c r="J96" s="89"/>
      <c r="K96" s="89"/>
      <c r="L96" s="89"/>
      <c r="M96" s="108"/>
      <c r="N96" s="108"/>
    </row>
    <row r="97" spans="1:14" ht="14.25" x14ac:dyDescent="0.2">
      <c r="A97" s="89"/>
      <c r="B97" s="89"/>
      <c r="C97" s="89"/>
      <c r="D97" s="89"/>
      <c r="E97" s="57" t="s">
        <v>17</v>
      </c>
      <c r="F97" s="89"/>
      <c r="G97" s="89"/>
      <c r="H97" s="89"/>
      <c r="I97" s="89"/>
      <c r="J97" s="89"/>
      <c r="K97" s="89"/>
      <c r="L97" s="89"/>
      <c r="M97" s="108"/>
      <c r="N97" s="108"/>
    </row>
    <row r="98" spans="1:14" ht="14.25" x14ac:dyDescent="0.2">
      <c r="A98" s="89"/>
      <c r="B98" s="89"/>
      <c r="C98" s="89"/>
      <c r="D98" s="89"/>
      <c r="E98" s="57" t="s">
        <v>18</v>
      </c>
      <c r="F98" s="89"/>
      <c r="G98" s="89"/>
      <c r="H98" s="89"/>
      <c r="I98" s="89"/>
      <c r="J98" s="89"/>
      <c r="K98" s="89"/>
      <c r="L98" s="89"/>
      <c r="M98" s="108"/>
      <c r="N98" s="108"/>
    </row>
    <row r="99" spans="1:14" ht="14.25" x14ac:dyDescent="0.2">
      <c r="A99" s="89"/>
      <c r="B99" s="57"/>
      <c r="C99" s="89"/>
      <c r="D99" s="89"/>
      <c r="E99" s="57" t="s">
        <v>843</v>
      </c>
      <c r="F99" s="89"/>
      <c r="G99" s="89"/>
      <c r="H99" s="89"/>
      <c r="I99" s="89"/>
      <c r="J99" s="89"/>
      <c r="K99" s="89"/>
      <c r="L99" s="89"/>
      <c r="M99" s="108"/>
      <c r="N99" s="108"/>
    </row>
    <row r="100" spans="1:14" ht="14.25" x14ac:dyDescent="0.2">
      <c r="A100" s="89"/>
      <c r="B100" s="57"/>
      <c r="C100" s="89"/>
      <c r="D100" s="89"/>
      <c r="E100" s="870" t="s">
        <v>445</v>
      </c>
      <c r="F100" s="89"/>
      <c r="G100" s="89"/>
      <c r="H100" s="89"/>
      <c r="I100" s="89"/>
      <c r="J100" s="89"/>
      <c r="K100" s="89"/>
      <c r="L100" s="89"/>
      <c r="M100" s="108"/>
      <c r="N100" s="108"/>
    </row>
    <row r="101" spans="1:14" ht="14.25" x14ac:dyDescent="0.2">
      <c r="A101" s="89"/>
      <c r="B101" s="57"/>
      <c r="C101" s="89"/>
      <c r="D101" s="89"/>
      <c r="E101" s="107"/>
      <c r="F101" s="89"/>
      <c r="G101" s="89"/>
      <c r="H101" s="89"/>
      <c r="I101" s="89"/>
      <c r="J101" s="89"/>
      <c r="K101" s="89"/>
      <c r="L101" s="89"/>
      <c r="M101" s="108"/>
      <c r="N101" s="108"/>
    </row>
    <row r="102" spans="1:14" ht="14.25" x14ac:dyDescent="0.2">
      <c r="A102" s="89"/>
      <c r="B102" s="57"/>
      <c r="C102" s="89"/>
      <c r="D102" s="89"/>
      <c r="E102" s="107"/>
      <c r="F102" s="89"/>
      <c r="G102" s="89"/>
      <c r="H102" s="89"/>
      <c r="I102" s="89"/>
      <c r="J102" s="89"/>
      <c r="K102" s="89"/>
      <c r="L102" s="89"/>
      <c r="M102" s="108"/>
      <c r="N102" s="108"/>
    </row>
    <row r="103" spans="1:14" ht="14.25" x14ac:dyDescent="0.2">
      <c r="A103" s="89"/>
      <c r="B103" s="57"/>
      <c r="C103" s="89"/>
      <c r="D103" s="89"/>
      <c r="E103" s="89"/>
      <c r="F103" s="89"/>
      <c r="G103" s="89"/>
      <c r="H103" s="89"/>
      <c r="I103" s="89"/>
      <c r="J103" s="89"/>
      <c r="K103" s="89"/>
      <c r="L103" s="89"/>
      <c r="M103" s="108"/>
      <c r="N103" s="108"/>
    </row>
    <row r="104" spans="1:14" ht="14.25" x14ac:dyDescent="0.2">
      <c r="A104" s="89"/>
      <c r="B104" s="89"/>
      <c r="C104" s="89"/>
      <c r="D104" s="89"/>
      <c r="E104" s="89"/>
      <c r="F104" s="89"/>
      <c r="H104" s="115" t="s">
        <v>173</v>
      </c>
      <c r="J104" s="89"/>
      <c r="K104" s="89"/>
      <c r="L104" s="89"/>
      <c r="M104" s="108"/>
      <c r="N104" s="108"/>
    </row>
    <row r="105" spans="1:14" x14ac:dyDescent="0.2">
      <c r="A105" s="108"/>
      <c r="B105" s="108"/>
      <c r="C105" s="108"/>
      <c r="D105" s="108"/>
      <c r="E105" s="108"/>
      <c r="F105" s="108"/>
      <c r="G105" s="108"/>
      <c r="H105" s="108"/>
      <c r="I105" s="108"/>
      <c r="J105" s="108"/>
      <c r="K105" s="108"/>
      <c r="L105" s="108"/>
      <c r="M105" s="108"/>
      <c r="N105" s="108"/>
    </row>
    <row r="106" spans="1:14" x14ac:dyDescent="0.2">
      <c r="A106" s="108"/>
      <c r="B106" s="108"/>
      <c r="C106" s="108"/>
      <c r="D106" s="108"/>
      <c r="E106" s="108"/>
      <c r="F106" s="108"/>
      <c r="G106" s="108"/>
      <c r="H106" s="108"/>
      <c r="I106" s="108"/>
      <c r="J106" s="108"/>
      <c r="K106" s="108"/>
      <c r="L106" s="108"/>
      <c r="M106" s="108"/>
      <c r="N106" s="108"/>
    </row>
  </sheetData>
  <sheetProtection algorithmName="SHA-512" hashValue="8YD/iTDlB37TxUHDLx2T/J+pmDztnl33ZL2JIFGPVUSvZzZMIYKzsJ5q5W9g6mYYzqmUyqFI9ZU9Q/ZgoCdLGw==" saltValue="pyawxVslcPJC1eKAm7OM5Q==" spinCount="100000" sheet="1" selectLockedCells="1"/>
  <mergeCells count="15">
    <mergeCell ref="B10:L10"/>
    <mergeCell ref="H15:K15"/>
    <mergeCell ref="F72:L72"/>
    <mergeCell ref="F73:I73"/>
    <mergeCell ref="K73:L73"/>
    <mergeCell ref="F69:L69"/>
    <mergeCell ref="F70:L70"/>
    <mergeCell ref="F71:L71"/>
    <mergeCell ref="F74:L74"/>
    <mergeCell ref="I84:J84"/>
    <mergeCell ref="C84:E84"/>
    <mergeCell ref="C80:E80"/>
    <mergeCell ref="C78:G78"/>
    <mergeCell ref="I76:L76"/>
    <mergeCell ref="C76:G76"/>
  </mergeCells>
  <phoneticPr fontId="25" type="noConversion"/>
  <hyperlinks>
    <hyperlink ref="I80" r:id="rId1" display="tholmes@redgold.com" xr:uid="{00000000-0004-0000-0A00-000000000000}"/>
    <hyperlink ref="E100" r:id="rId2" xr:uid="{00000000-0004-0000-0A00-000001000000}"/>
  </hyperlinks>
  <pageMargins left="0.78" right="0.5" top="0.56000000000000005" bottom="0.66" header="0.34" footer="0.5"/>
  <pageSetup scale="94" fitToHeight="2" orientation="portrait" r:id="rId3"/>
  <headerFooter alignWithMargins="0"/>
  <rowBreaks count="1" manualBreakCount="1">
    <brk id="53" max="11" man="1"/>
  </rowBreaks>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V106"/>
  <sheetViews>
    <sheetView zoomScale="80" zoomScaleNormal="80" zoomScaleSheetLayoutView="80" workbookViewId="0">
      <selection activeCell="C10" sqref="C10"/>
    </sheetView>
  </sheetViews>
  <sheetFormatPr defaultColWidth="9.140625" defaultRowHeight="12.75" x14ac:dyDescent="0.2"/>
  <cols>
    <col min="1" max="1" width="1" style="460" customWidth="1"/>
    <col min="2" max="2" width="13.85546875" style="5" customWidth="1"/>
    <col min="3" max="3" width="17.7109375" style="5" customWidth="1"/>
    <col min="4" max="4" width="35.7109375" style="5" customWidth="1"/>
    <col min="5" max="5" width="58.5703125" style="5" customWidth="1"/>
    <col min="6" max="6" width="10.85546875" style="69" customWidth="1"/>
    <col min="7" max="7" width="11.140625" style="5" customWidth="1"/>
    <col min="8" max="8" width="9.85546875" style="5" customWidth="1"/>
    <col min="9" max="9" width="11" style="5" customWidth="1"/>
    <col min="10" max="10" width="12" style="5" customWidth="1"/>
    <col min="11" max="11" width="2.85546875" style="5" customWidth="1"/>
    <col min="12" max="12" width="9" style="5" customWidth="1"/>
    <col min="13" max="13" width="2.85546875" style="5" customWidth="1"/>
    <col min="14" max="14" width="9.7109375" style="45" customWidth="1"/>
    <col min="15" max="15" width="2.85546875" style="45" customWidth="1"/>
    <col min="16" max="16" width="10.140625" style="45" customWidth="1"/>
    <col min="17" max="17" width="2.85546875" style="5" customWidth="1"/>
    <col min="18" max="18" width="11.42578125" style="351" customWidth="1"/>
    <col min="19" max="19" width="10.5703125" style="5" customWidth="1"/>
    <col min="20" max="20" width="4.7109375" style="5" customWidth="1"/>
    <col min="21" max="21" width="3.85546875" style="5" customWidth="1"/>
    <col min="22" max="22" width="9.85546875" style="5" hidden="1" customWidth="1"/>
    <col min="23" max="23" width="8.85546875" style="5" hidden="1" customWidth="1"/>
    <col min="24" max="24" width="2.28515625" style="5" hidden="1" customWidth="1"/>
    <col min="25" max="25" width="0" style="5" hidden="1" customWidth="1"/>
    <col min="26" max="26" width="7.28515625" style="5" customWidth="1"/>
    <col min="27" max="27" width="9.140625" style="379"/>
    <col min="28" max="16384" width="9.140625" style="5"/>
  </cols>
  <sheetData>
    <row r="1" spans="1:30" ht="24.75" x14ac:dyDescent="0.5">
      <c r="A1" s="3"/>
      <c r="B1" s="3"/>
      <c r="C1" s="3"/>
      <c r="D1" s="3"/>
      <c r="E1" s="249" t="s">
        <v>921</v>
      </c>
      <c r="F1" s="4"/>
      <c r="G1" s="3"/>
      <c r="H1" s="3"/>
      <c r="I1" s="3"/>
      <c r="J1" s="3"/>
      <c r="K1" s="3"/>
      <c r="L1" s="3"/>
      <c r="M1" s="3"/>
      <c r="N1" s="33"/>
      <c r="O1" s="33"/>
      <c r="P1" s="33"/>
      <c r="Q1" s="3"/>
      <c r="R1" s="348"/>
      <c r="S1" s="248" t="s">
        <v>986</v>
      </c>
      <c r="T1" s="3"/>
      <c r="U1" s="155"/>
    </row>
    <row r="2" spans="1:30" ht="25.5" thickBot="1" x14ac:dyDescent="0.55000000000000004">
      <c r="A2" s="3"/>
      <c r="B2" s="3"/>
      <c r="C2" s="3"/>
      <c r="D2" s="1178" t="s">
        <v>496</v>
      </c>
      <c r="E2" s="1178"/>
      <c r="F2" s="1178"/>
      <c r="G2" s="1178"/>
      <c r="H2" s="1178"/>
      <c r="I2" s="1178"/>
      <c r="J2" s="1178"/>
      <c r="K2" s="1178"/>
      <c r="L2" s="1178"/>
      <c r="M2" s="1178"/>
      <c r="N2" s="1178"/>
      <c r="O2" s="1178"/>
      <c r="P2" s="254"/>
      <c r="Q2" s="3"/>
      <c r="R2" s="348"/>
      <c r="S2" s="49" t="s">
        <v>146</v>
      </c>
      <c r="T2" s="3"/>
      <c r="U2" s="155"/>
    </row>
    <row r="3" spans="1:30" ht="27.75" thickBot="1" x14ac:dyDescent="0.55000000000000004">
      <c r="A3" s="3"/>
      <c r="B3" s="3"/>
      <c r="C3" s="3"/>
      <c r="D3" s="3"/>
      <c r="E3" s="147" t="s">
        <v>68</v>
      </c>
      <c r="F3" s="4"/>
      <c r="G3" s="3"/>
      <c r="H3" s="3"/>
      <c r="I3" s="3"/>
      <c r="J3" s="3"/>
      <c r="K3" s="3"/>
      <c r="L3" s="3"/>
      <c r="M3" s="3"/>
      <c r="N3" s="33"/>
      <c r="O3" s="33"/>
      <c r="P3" s="33"/>
      <c r="Q3" s="3"/>
      <c r="R3" s="348"/>
      <c r="S3" s="3"/>
      <c r="T3" s="3"/>
      <c r="U3" s="155"/>
      <c r="V3" s="176" t="s">
        <v>62</v>
      </c>
      <c r="W3" s="177"/>
      <c r="X3" s="177"/>
      <c r="Y3" s="178"/>
    </row>
    <row r="4" spans="1:30" ht="22.5" x14ac:dyDescent="0.45">
      <c r="A4" s="3"/>
      <c r="B4" s="3"/>
      <c r="C4" s="3"/>
      <c r="D4" s="3"/>
      <c r="E4" s="209" t="s">
        <v>379</v>
      </c>
      <c r="F4" s="4"/>
      <c r="G4" s="3"/>
      <c r="H4" s="3"/>
      <c r="I4" s="3"/>
      <c r="J4" s="3"/>
      <c r="K4" s="3"/>
      <c r="L4" s="3"/>
      <c r="M4" s="3"/>
      <c r="N4" s="33"/>
      <c r="O4" s="33"/>
      <c r="P4" s="33"/>
      <c r="Q4" s="3"/>
      <c r="R4" s="348"/>
      <c r="S4" s="3"/>
      <c r="T4" s="3"/>
      <c r="U4" s="155"/>
    </row>
    <row r="5" spans="1:30" x14ac:dyDescent="0.2">
      <c r="A5" s="3"/>
      <c r="B5" s="3"/>
      <c r="C5" s="3"/>
      <c r="D5" s="3"/>
      <c r="E5" s="3"/>
      <c r="F5" s="4"/>
      <c r="G5" s="3"/>
      <c r="H5" s="3"/>
      <c r="I5" s="3"/>
      <c r="J5" s="3"/>
      <c r="K5" s="3"/>
      <c r="L5" s="3"/>
      <c r="M5" s="3"/>
      <c r="N5" s="33"/>
      <c r="O5" s="33"/>
      <c r="Q5" s="3"/>
      <c r="R5" s="348"/>
      <c r="S5" s="3"/>
      <c r="T5" s="3"/>
      <c r="U5" s="155"/>
    </row>
    <row r="6" spans="1:30" s="7" customFormat="1" ht="13.5" customHeight="1" x14ac:dyDescent="0.2">
      <c r="A6" s="6"/>
      <c r="B6" s="6"/>
      <c r="C6" s="6"/>
      <c r="D6" s="6"/>
      <c r="E6" s="6"/>
      <c r="F6" s="135"/>
      <c r="G6" s="6"/>
      <c r="H6" s="6"/>
      <c r="I6" s="6"/>
      <c r="J6" s="134" t="s">
        <v>53</v>
      </c>
      <c r="K6" s="6"/>
      <c r="L6" s="134" t="s">
        <v>54</v>
      </c>
      <c r="M6" s="6"/>
      <c r="N6" s="134" t="s">
        <v>55</v>
      </c>
      <c r="O6" s="6"/>
      <c r="P6" s="134" t="s">
        <v>56</v>
      </c>
      <c r="Q6" s="6"/>
      <c r="R6" s="349" t="s">
        <v>60</v>
      </c>
      <c r="S6" s="250">
        <v>0.79879999999999995</v>
      </c>
      <c r="T6" s="6"/>
      <c r="U6" s="156"/>
      <c r="AA6" s="380"/>
    </row>
    <row r="7" spans="1:30" s="10" customFormat="1" ht="57" x14ac:dyDescent="0.25">
      <c r="A7" s="457"/>
      <c r="B7" s="131" t="s">
        <v>52</v>
      </c>
      <c r="C7" s="133" t="s">
        <v>51</v>
      </c>
      <c r="D7" s="1183" t="s">
        <v>50</v>
      </c>
      <c r="E7" s="1184"/>
      <c r="F7" s="132" t="s">
        <v>49</v>
      </c>
      <c r="G7" s="131" t="s">
        <v>48</v>
      </c>
      <c r="H7" s="131" t="s">
        <v>47</v>
      </c>
      <c r="I7" s="131" t="s">
        <v>42</v>
      </c>
      <c r="J7" s="131" t="s">
        <v>44</v>
      </c>
      <c r="K7" s="103" t="s">
        <v>45</v>
      </c>
      <c r="L7" s="131" t="s">
        <v>46</v>
      </c>
      <c r="M7" s="103" t="s">
        <v>57</v>
      </c>
      <c r="N7" s="131" t="s">
        <v>43</v>
      </c>
      <c r="O7" s="103" t="s">
        <v>58</v>
      </c>
      <c r="P7" s="131" t="s">
        <v>59</v>
      </c>
      <c r="Q7" s="103" t="s">
        <v>57</v>
      </c>
      <c r="R7" s="350" t="s">
        <v>69</v>
      </c>
      <c r="S7" s="131" t="s">
        <v>457</v>
      </c>
      <c r="T7" s="20"/>
      <c r="U7" s="179"/>
      <c r="V7" s="138" t="s">
        <v>165</v>
      </c>
      <c r="W7" s="139" t="s">
        <v>166</v>
      </c>
      <c r="AA7" s="381"/>
    </row>
    <row r="8" spans="1:30" ht="4.5" customHeight="1" x14ac:dyDescent="0.3">
      <c r="A8" s="3"/>
      <c r="B8" s="570"/>
      <c r="C8" s="35"/>
      <c r="D8" s="35"/>
      <c r="E8" s="35"/>
      <c r="F8" s="35"/>
      <c r="G8" s="35"/>
      <c r="H8" s="35"/>
      <c r="I8" s="35"/>
      <c r="J8" s="35"/>
      <c r="K8" s="35"/>
      <c r="L8" s="20" t="s">
        <v>146</v>
      </c>
      <c r="M8" s="20"/>
      <c r="N8" s="3"/>
      <c r="O8" s="3"/>
      <c r="P8" s="3"/>
      <c r="Q8" s="3"/>
      <c r="S8" s="3"/>
      <c r="T8" s="36"/>
      <c r="U8" s="180"/>
      <c r="V8" s="140"/>
    </row>
    <row r="9" spans="1:30" ht="15" customHeight="1" x14ac:dyDescent="0.2">
      <c r="A9" s="458"/>
      <c r="B9" s="519" t="s">
        <v>111</v>
      </c>
      <c r="C9" s="520" t="s">
        <v>211</v>
      </c>
      <c r="D9" s="521" t="s">
        <v>70</v>
      </c>
      <c r="E9" s="522"/>
      <c r="F9" s="523">
        <v>100332</v>
      </c>
      <c r="G9" s="524" t="s">
        <v>248</v>
      </c>
      <c r="H9" s="525" t="s">
        <v>569</v>
      </c>
      <c r="I9" s="520" t="s">
        <v>94</v>
      </c>
      <c r="J9" s="526"/>
      <c r="K9" s="527"/>
      <c r="L9" s="528">
        <v>1151</v>
      </c>
      <c r="M9" s="527"/>
      <c r="N9" s="529">
        <f>ROUNDUP(J9/L9,0)</f>
        <v>0</v>
      </c>
      <c r="O9" s="530"/>
      <c r="P9" s="531">
        <v>10.35</v>
      </c>
      <c r="Q9" s="532"/>
      <c r="R9" s="531" t="str">
        <f>IF(J9="","",P9*N9)</f>
        <v/>
      </c>
      <c r="S9" s="533">
        <f>ROUND(+$S$6*P9,2)</f>
        <v>8.27</v>
      </c>
      <c r="T9" s="3"/>
      <c r="U9" s="155"/>
      <c r="V9" s="141">
        <f t="shared" ref="V9:V51" si="0">40950/$P9</f>
        <v>3956.521739130435</v>
      </c>
      <c r="W9" s="142">
        <f t="shared" ref="W9:W51" si="1">+$S$6*$P9</f>
        <v>8.2675799999999988</v>
      </c>
      <c r="Y9" s="137" t="s">
        <v>108</v>
      </c>
      <c r="Z9" s="136"/>
      <c r="AA9" s="373"/>
      <c r="AD9" s="215"/>
    </row>
    <row r="10" spans="1:30" ht="15" customHeight="1" x14ac:dyDescent="0.2">
      <c r="A10" s="458"/>
      <c r="B10" s="519" t="s">
        <v>439</v>
      </c>
      <c r="C10" s="534" t="s">
        <v>72</v>
      </c>
      <c r="D10" s="535" t="s">
        <v>77</v>
      </c>
      <c r="E10" s="536"/>
      <c r="F10" s="523">
        <v>100332</v>
      </c>
      <c r="G10" s="524" t="s">
        <v>246</v>
      </c>
      <c r="H10" s="525" t="s">
        <v>569</v>
      </c>
      <c r="I10" s="520" t="s">
        <v>94</v>
      </c>
      <c r="J10" s="526"/>
      <c r="K10" s="527"/>
      <c r="L10" s="528">
        <v>1140</v>
      </c>
      <c r="M10" s="527"/>
      <c r="N10" s="529">
        <f t="shared" ref="N10:N53" si="2">ROUNDUP(J10/L10,0)</f>
        <v>0</v>
      </c>
      <c r="O10" s="530"/>
      <c r="P10" s="531">
        <v>9.4600000000000009</v>
      </c>
      <c r="Q10" s="532"/>
      <c r="R10" s="531" t="str">
        <f t="shared" ref="R10:R53" si="3">IF(J10="","",P10*N10)</f>
        <v/>
      </c>
      <c r="S10" s="533">
        <f>ROUND(+$S$6*P10,2)</f>
        <v>7.56</v>
      </c>
      <c r="T10" s="3"/>
      <c r="U10" s="155"/>
      <c r="V10" s="141"/>
      <c r="W10" s="142"/>
      <c r="Y10" s="137"/>
      <c r="Z10" s="136"/>
      <c r="AA10" s="373"/>
      <c r="AD10" s="215"/>
    </row>
    <row r="11" spans="1:30" ht="15" customHeight="1" x14ac:dyDescent="0.2">
      <c r="A11" s="458"/>
      <c r="B11" s="519" t="s">
        <v>124</v>
      </c>
      <c r="C11" s="520" t="s">
        <v>212</v>
      </c>
      <c r="D11" s="521" t="s">
        <v>463</v>
      </c>
      <c r="E11" s="522"/>
      <c r="F11" s="523">
        <v>100332</v>
      </c>
      <c r="G11" s="524" t="s">
        <v>246</v>
      </c>
      <c r="H11" s="525" t="s">
        <v>569</v>
      </c>
      <c r="I11" s="520" t="s">
        <v>94</v>
      </c>
      <c r="J11" s="526"/>
      <c r="K11" s="527"/>
      <c r="L11" s="528">
        <v>1141</v>
      </c>
      <c r="M11" s="527"/>
      <c r="N11" s="529">
        <f t="shared" si="2"/>
        <v>0</v>
      </c>
      <c r="O11" s="530"/>
      <c r="P11" s="531">
        <v>9.02</v>
      </c>
      <c r="Q11" s="532"/>
      <c r="R11" s="531" t="str">
        <f t="shared" si="3"/>
        <v/>
      </c>
      <c r="S11" s="533">
        <f t="shared" ref="S11:S51" si="4">ROUND(+$S$6*P11,2)</f>
        <v>7.21</v>
      </c>
      <c r="T11" s="3"/>
      <c r="U11" s="155"/>
      <c r="V11" s="141">
        <f t="shared" si="0"/>
        <v>4539.9113082039912</v>
      </c>
      <c r="W11" s="142">
        <f t="shared" si="1"/>
        <v>7.2051759999999989</v>
      </c>
      <c r="Y11" s="51" t="s">
        <v>122</v>
      </c>
      <c r="Z11" s="136"/>
      <c r="AA11" s="373"/>
      <c r="AD11" s="215"/>
    </row>
    <row r="12" spans="1:30" s="7" customFormat="1" ht="15" customHeight="1" x14ac:dyDescent="0.2">
      <c r="A12" s="461"/>
      <c r="B12" s="519" t="s">
        <v>132</v>
      </c>
      <c r="C12" s="520" t="s">
        <v>217</v>
      </c>
      <c r="D12" s="521" t="s">
        <v>449</v>
      </c>
      <c r="E12" s="522"/>
      <c r="F12" s="523">
        <v>100332</v>
      </c>
      <c r="G12" s="524" t="s">
        <v>246</v>
      </c>
      <c r="H12" s="525" t="s">
        <v>569</v>
      </c>
      <c r="I12" s="520" t="s">
        <v>94</v>
      </c>
      <c r="J12" s="867"/>
      <c r="K12" s="527"/>
      <c r="L12" s="528">
        <v>1141</v>
      </c>
      <c r="M12" s="527"/>
      <c r="N12" s="529">
        <f t="shared" si="2"/>
        <v>0</v>
      </c>
      <c r="O12" s="530"/>
      <c r="P12" s="531">
        <v>8.9600000000000009</v>
      </c>
      <c r="Q12" s="532"/>
      <c r="R12" s="531" t="str">
        <f t="shared" si="3"/>
        <v/>
      </c>
      <c r="S12" s="533">
        <f t="shared" si="4"/>
        <v>7.16</v>
      </c>
      <c r="T12" s="6"/>
      <c r="U12" s="156"/>
      <c r="V12" s="141">
        <f t="shared" si="0"/>
        <v>4570.3125</v>
      </c>
      <c r="W12" s="142">
        <f t="shared" si="1"/>
        <v>7.1572480000000001</v>
      </c>
      <c r="Y12" s="51" t="s">
        <v>122</v>
      </c>
      <c r="Z12" s="136"/>
      <c r="AA12" s="373"/>
      <c r="AB12" s="5"/>
      <c r="AD12" s="215"/>
    </row>
    <row r="13" spans="1:30" s="7" customFormat="1" ht="15" customHeight="1" x14ac:dyDescent="0.2">
      <c r="A13" s="461"/>
      <c r="B13" s="519" t="s">
        <v>715</v>
      </c>
      <c r="C13" s="520" t="s">
        <v>714</v>
      </c>
      <c r="D13" s="537" t="s">
        <v>743</v>
      </c>
      <c r="E13" s="522"/>
      <c r="F13" s="523">
        <v>100332</v>
      </c>
      <c r="G13" s="524" t="s">
        <v>742</v>
      </c>
      <c r="H13" s="525" t="s">
        <v>569</v>
      </c>
      <c r="I13" s="520" t="s">
        <v>94</v>
      </c>
      <c r="J13" s="526"/>
      <c r="K13" s="527"/>
      <c r="L13" s="528">
        <v>1125</v>
      </c>
      <c r="M13" s="527"/>
      <c r="N13" s="529">
        <f t="shared" si="2"/>
        <v>0</v>
      </c>
      <c r="O13" s="530"/>
      <c r="P13" s="531">
        <v>9.3699999999999992</v>
      </c>
      <c r="Q13" s="532"/>
      <c r="R13" s="531" t="str">
        <f t="shared" si="3"/>
        <v/>
      </c>
      <c r="S13" s="533">
        <f t="shared" si="4"/>
        <v>7.48</v>
      </c>
      <c r="T13" s="6"/>
      <c r="U13" s="156"/>
      <c r="V13" s="141"/>
      <c r="W13" s="142"/>
      <c r="Y13" s="51"/>
      <c r="Z13" s="136"/>
      <c r="AA13" s="373"/>
      <c r="AB13" s="5"/>
      <c r="AD13" s="215"/>
    </row>
    <row r="14" spans="1:30" s="7" customFormat="1" ht="15" customHeight="1" x14ac:dyDescent="0.2">
      <c r="A14" s="461"/>
      <c r="B14" s="519" t="s">
        <v>207</v>
      </c>
      <c r="C14" s="520" t="s">
        <v>256</v>
      </c>
      <c r="D14" s="521" t="s">
        <v>71</v>
      </c>
      <c r="E14" s="522"/>
      <c r="F14" s="523">
        <v>100332</v>
      </c>
      <c r="G14" s="524" t="s">
        <v>250</v>
      </c>
      <c r="H14" s="525" t="s">
        <v>569</v>
      </c>
      <c r="I14" s="520" t="s">
        <v>94</v>
      </c>
      <c r="J14" s="526"/>
      <c r="K14" s="527"/>
      <c r="L14" s="528">
        <v>961</v>
      </c>
      <c r="M14" s="527"/>
      <c r="N14" s="529">
        <f t="shared" si="2"/>
        <v>0</v>
      </c>
      <c r="O14" s="530"/>
      <c r="P14" s="531">
        <v>7.29</v>
      </c>
      <c r="Q14" s="532"/>
      <c r="R14" s="531" t="str">
        <f t="shared" si="3"/>
        <v/>
      </c>
      <c r="S14" s="533">
        <f t="shared" si="4"/>
        <v>5.82</v>
      </c>
      <c r="T14" s="6"/>
      <c r="U14" s="156"/>
      <c r="V14" s="141">
        <f t="shared" si="0"/>
        <v>5617.2839506172841</v>
      </c>
      <c r="W14" s="142">
        <f t="shared" si="1"/>
        <v>5.8232520000000001</v>
      </c>
      <c r="Y14" s="51" t="s">
        <v>206</v>
      </c>
      <c r="Z14" s="136"/>
      <c r="AA14" s="373"/>
      <c r="AB14" s="5"/>
      <c r="AD14" s="215"/>
    </row>
    <row r="15" spans="1:30" ht="15" customHeight="1" x14ac:dyDescent="0.2">
      <c r="A15" s="458"/>
      <c r="B15" s="519" t="s">
        <v>113</v>
      </c>
      <c r="C15" s="534" t="s">
        <v>75</v>
      </c>
      <c r="D15" s="521" t="s">
        <v>464</v>
      </c>
      <c r="E15" s="522"/>
      <c r="F15" s="523">
        <v>100332</v>
      </c>
      <c r="G15" s="524" t="s">
        <v>245</v>
      </c>
      <c r="H15" s="525" t="s">
        <v>569</v>
      </c>
      <c r="I15" s="520" t="s">
        <v>94</v>
      </c>
      <c r="J15" s="526"/>
      <c r="K15" s="527"/>
      <c r="L15" s="528">
        <v>760</v>
      </c>
      <c r="M15" s="527"/>
      <c r="N15" s="529">
        <f t="shared" si="2"/>
        <v>0</v>
      </c>
      <c r="O15" s="530"/>
      <c r="P15" s="531">
        <v>5.79</v>
      </c>
      <c r="Q15" s="532"/>
      <c r="R15" s="531" t="str">
        <f t="shared" si="3"/>
        <v/>
      </c>
      <c r="S15" s="533">
        <f t="shared" si="4"/>
        <v>4.63</v>
      </c>
      <c r="T15" s="3"/>
      <c r="U15" s="155"/>
      <c r="V15" s="141">
        <f t="shared" si="0"/>
        <v>7072.5388601036266</v>
      </c>
      <c r="W15" s="142">
        <f t="shared" si="1"/>
        <v>4.6250520000000002</v>
      </c>
      <c r="Y15" s="51" t="s">
        <v>112</v>
      </c>
      <c r="Z15" s="136"/>
      <c r="AA15" s="373"/>
      <c r="AD15" s="215"/>
    </row>
    <row r="16" spans="1:30" ht="15" customHeight="1" x14ac:dyDescent="0.2">
      <c r="A16" s="458"/>
      <c r="B16" s="519" t="s">
        <v>386</v>
      </c>
      <c r="C16" s="534" t="s">
        <v>73</v>
      </c>
      <c r="D16" s="537" t="s">
        <v>545</v>
      </c>
      <c r="E16" s="536"/>
      <c r="F16" s="523">
        <v>100332</v>
      </c>
      <c r="G16" s="524" t="s">
        <v>245</v>
      </c>
      <c r="H16" s="525" t="s">
        <v>569</v>
      </c>
      <c r="I16" s="520" t="s">
        <v>94</v>
      </c>
      <c r="J16" s="526"/>
      <c r="K16" s="527"/>
      <c r="L16" s="528">
        <v>760</v>
      </c>
      <c r="M16" s="527"/>
      <c r="N16" s="529">
        <f t="shared" si="2"/>
        <v>0</v>
      </c>
      <c r="O16" s="530"/>
      <c r="P16" s="531">
        <v>6.39</v>
      </c>
      <c r="Q16" s="532"/>
      <c r="R16" s="531" t="str">
        <f t="shared" si="3"/>
        <v/>
      </c>
      <c r="S16" s="533">
        <f t="shared" si="4"/>
        <v>5.0999999999999996</v>
      </c>
      <c r="T16" s="3"/>
      <c r="U16" s="155"/>
      <c r="V16" s="141">
        <f t="shared" si="0"/>
        <v>6408.4507042253526</v>
      </c>
      <c r="W16" s="142">
        <f t="shared" si="1"/>
        <v>5.1043319999999994</v>
      </c>
      <c r="Y16" s="51" t="s">
        <v>125</v>
      </c>
      <c r="Z16" s="136"/>
      <c r="AA16" s="373"/>
      <c r="AD16" s="215"/>
    </row>
    <row r="17" spans="1:30" ht="15" customHeight="1" x14ac:dyDescent="0.2">
      <c r="A17" s="458"/>
      <c r="B17" s="519" t="s">
        <v>384</v>
      </c>
      <c r="C17" s="520" t="s">
        <v>385</v>
      </c>
      <c r="D17" s="521" t="s">
        <v>450</v>
      </c>
      <c r="E17" s="522"/>
      <c r="F17" s="523">
        <v>100332</v>
      </c>
      <c r="G17" s="524" t="s">
        <v>387</v>
      </c>
      <c r="H17" s="525" t="s">
        <v>569</v>
      </c>
      <c r="I17" s="520" t="s">
        <v>94</v>
      </c>
      <c r="J17" s="526"/>
      <c r="K17" s="527"/>
      <c r="L17" s="528">
        <v>1161</v>
      </c>
      <c r="M17" s="527"/>
      <c r="N17" s="529">
        <f t="shared" si="2"/>
        <v>0</v>
      </c>
      <c r="O17" s="530"/>
      <c r="P17" s="531">
        <v>9.1999999999999993</v>
      </c>
      <c r="Q17" s="532"/>
      <c r="R17" s="531" t="str">
        <f t="shared" si="3"/>
        <v/>
      </c>
      <c r="S17" s="533">
        <f t="shared" si="4"/>
        <v>7.35</v>
      </c>
      <c r="T17" s="3"/>
      <c r="U17" s="155"/>
      <c r="V17" s="141">
        <f t="shared" si="0"/>
        <v>4451.0869565217399</v>
      </c>
      <c r="W17" s="142">
        <f t="shared" si="1"/>
        <v>7.348959999999999</v>
      </c>
      <c r="Y17" s="51" t="s">
        <v>114</v>
      </c>
      <c r="Z17" s="136"/>
      <c r="AA17" s="373"/>
      <c r="AD17" s="215"/>
    </row>
    <row r="18" spans="1:30" ht="15" customHeight="1" x14ac:dyDescent="0.2">
      <c r="A18" s="458"/>
      <c r="B18" s="519" t="s">
        <v>126</v>
      </c>
      <c r="C18" s="520" t="s">
        <v>213</v>
      </c>
      <c r="D18" s="521" t="s">
        <v>451</v>
      </c>
      <c r="E18" s="522"/>
      <c r="F18" s="523">
        <v>100332</v>
      </c>
      <c r="G18" s="524" t="s">
        <v>388</v>
      </c>
      <c r="H18" s="525" t="s">
        <v>569</v>
      </c>
      <c r="I18" s="520" t="s">
        <v>94</v>
      </c>
      <c r="J18" s="526"/>
      <c r="K18" s="527"/>
      <c r="L18" s="528">
        <v>774</v>
      </c>
      <c r="M18" s="527"/>
      <c r="N18" s="529">
        <f t="shared" si="2"/>
        <v>0</v>
      </c>
      <c r="O18" s="530"/>
      <c r="P18" s="531">
        <v>6.08</v>
      </c>
      <c r="Q18" s="532"/>
      <c r="R18" s="531" t="str">
        <f t="shared" si="3"/>
        <v/>
      </c>
      <c r="S18" s="533">
        <f t="shared" si="4"/>
        <v>4.8600000000000003</v>
      </c>
      <c r="T18" s="3"/>
      <c r="U18" s="155"/>
      <c r="V18" s="141">
        <f t="shared" si="0"/>
        <v>6735.1973684210525</v>
      </c>
      <c r="W18" s="142">
        <f t="shared" si="1"/>
        <v>4.8567039999999997</v>
      </c>
      <c r="Y18" s="137" t="s">
        <v>104</v>
      </c>
      <c r="Z18" s="136"/>
      <c r="AA18" s="373"/>
      <c r="AD18" s="215"/>
    </row>
    <row r="19" spans="1:30" ht="15" customHeight="1" x14ac:dyDescent="0.2">
      <c r="A19" s="458"/>
      <c r="B19" s="519" t="s">
        <v>486</v>
      </c>
      <c r="C19" s="520" t="s">
        <v>487</v>
      </c>
      <c r="D19" s="537" t="s">
        <v>720</v>
      </c>
      <c r="E19" s="522"/>
      <c r="F19" s="523">
        <v>100332</v>
      </c>
      <c r="G19" s="524" t="s">
        <v>245</v>
      </c>
      <c r="H19" s="525" t="s">
        <v>569</v>
      </c>
      <c r="I19" s="520" t="s">
        <v>94</v>
      </c>
      <c r="J19" s="526"/>
      <c r="K19" s="527"/>
      <c r="L19" s="528">
        <v>760</v>
      </c>
      <c r="M19" s="527"/>
      <c r="N19" s="529">
        <f t="shared" si="2"/>
        <v>0</v>
      </c>
      <c r="O19" s="530"/>
      <c r="P19" s="538">
        <v>6.43</v>
      </c>
      <c r="Q19" s="532"/>
      <c r="R19" s="531" t="str">
        <f t="shared" si="3"/>
        <v/>
      </c>
      <c r="S19" s="539">
        <v>2.62</v>
      </c>
      <c r="T19" s="3"/>
      <c r="U19" s="155"/>
      <c r="V19" s="141">
        <f t="shared" si="0"/>
        <v>6368.5847589424575</v>
      </c>
      <c r="W19" s="142">
        <f t="shared" si="1"/>
        <v>5.1362839999999998</v>
      </c>
      <c r="Y19" s="137" t="s">
        <v>104</v>
      </c>
      <c r="Z19" s="136"/>
      <c r="AA19" s="373"/>
      <c r="AD19" s="215"/>
    </row>
    <row r="20" spans="1:30" ht="15" customHeight="1" x14ac:dyDescent="0.2">
      <c r="A20" s="458"/>
      <c r="B20" s="519" t="s">
        <v>116</v>
      </c>
      <c r="C20" s="520" t="s">
        <v>216</v>
      </c>
      <c r="D20" s="521" t="s">
        <v>866</v>
      </c>
      <c r="E20" s="522"/>
      <c r="F20" s="523">
        <v>100332</v>
      </c>
      <c r="G20" s="524" t="s">
        <v>247</v>
      </c>
      <c r="H20" s="525" t="s">
        <v>570</v>
      </c>
      <c r="I20" s="520" t="s">
        <v>94</v>
      </c>
      <c r="J20" s="526"/>
      <c r="K20" s="527"/>
      <c r="L20" s="528">
        <v>1000</v>
      </c>
      <c r="M20" s="527"/>
      <c r="N20" s="529">
        <f t="shared" si="2"/>
        <v>0</v>
      </c>
      <c r="O20" s="530"/>
      <c r="P20" s="531">
        <v>4.3499999999999996</v>
      </c>
      <c r="Q20" s="532"/>
      <c r="R20" s="531" t="str">
        <f t="shared" si="3"/>
        <v/>
      </c>
      <c r="S20" s="533">
        <f t="shared" si="4"/>
        <v>3.47</v>
      </c>
      <c r="T20" s="3"/>
      <c r="U20" s="155"/>
      <c r="V20" s="141">
        <f t="shared" si="0"/>
        <v>9413.7931034482772</v>
      </c>
      <c r="W20" s="142">
        <f t="shared" si="1"/>
        <v>3.4747799999999995</v>
      </c>
      <c r="Y20" s="137" t="s">
        <v>99</v>
      </c>
      <c r="AA20" s="373"/>
      <c r="AD20" s="215"/>
    </row>
    <row r="21" spans="1:30" ht="15" customHeight="1" x14ac:dyDescent="0.2">
      <c r="A21" s="458"/>
      <c r="B21" s="519" t="s">
        <v>440</v>
      </c>
      <c r="C21" s="540" t="s">
        <v>74</v>
      </c>
      <c r="D21" s="541" t="s">
        <v>78</v>
      </c>
      <c r="E21" s="536"/>
      <c r="F21" s="523">
        <v>100332</v>
      </c>
      <c r="G21" s="524" t="s">
        <v>247</v>
      </c>
      <c r="H21" s="525" t="s">
        <v>570</v>
      </c>
      <c r="I21" s="520" t="s">
        <v>94</v>
      </c>
      <c r="J21" s="526"/>
      <c r="K21" s="527"/>
      <c r="L21" s="528">
        <v>1000</v>
      </c>
      <c r="M21" s="527"/>
      <c r="N21" s="529">
        <f t="shared" si="2"/>
        <v>0</v>
      </c>
      <c r="O21" s="530"/>
      <c r="P21" s="531">
        <v>4.66</v>
      </c>
      <c r="Q21" s="532"/>
      <c r="R21" s="531" t="str">
        <f t="shared" si="3"/>
        <v/>
      </c>
      <c r="S21" s="533">
        <f>ROUND(+$S$6*P21,2)</f>
        <v>3.72</v>
      </c>
      <c r="T21" s="3"/>
      <c r="U21" s="155"/>
      <c r="V21" s="141">
        <f>40950/$P21</f>
        <v>8787.5536480686696</v>
      </c>
      <c r="W21" s="142">
        <f>+$S$6*$P21</f>
        <v>3.7224079999999997</v>
      </c>
      <c r="Y21" s="137"/>
      <c r="AA21" s="373"/>
      <c r="AD21" s="215"/>
    </row>
    <row r="22" spans="1:30" ht="15" customHeight="1" x14ac:dyDescent="0.2">
      <c r="A22" s="458"/>
      <c r="B22" s="519" t="s">
        <v>422</v>
      </c>
      <c r="C22" s="520" t="s">
        <v>424</v>
      </c>
      <c r="D22" s="521" t="s">
        <v>452</v>
      </c>
      <c r="E22" s="522"/>
      <c r="F22" s="523">
        <v>100332</v>
      </c>
      <c r="G22" s="524" t="s">
        <v>421</v>
      </c>
      <c r="H22" s="525" t="s">
        <v>571</v>
      </c>
      <c r="I22" s="520" t="s">
        <v>94</v>
      </c>
      <c r="J22" s="526"/>
      <c r="K22" s="527"/>
      <c r="L22" s="528">
        <v>250</v>
      </c>
      <c r="M22" s="527"/>
      <c r="N22" s="529">
        <f t="shared" si="2"/>
        <v>0</v>
      </c>
      <c r="O22" s="530"/>
      <c r="P22" s="531">
        <v>3.56</v>
      </c>
      <c r="Q22" s="532"/>
      <c r="R22" s="531" t="str">
        <f t="shared" si="3"/>
        <v/>
      </c>
      <c r="S22" s="533">
        <f>ROUND(+$S$6*P22,2)</f>
        <v>2.84</v>
      </c>
      <c r="T22" s="3"/>
      <c r="U22" s="155"/>
      <c r="V22" s="141"/>
      <c r="W22" s="142"/>
      <c r="Y22" s="137"/>
      <c r="AA22" s="373"/>
      <c r="AD22" s="215"/>
    </row>
    <row r="23" spans="1:30" ht="15" customHeight="1" x14ac:dyDescent="0.2">
      <c r="A23" s="458"/>
      <c r="B23" s="519" t="s">
        <v>845</v>
      </c>
      <c r="C23" s="520" t="s">
        <v>844</v>
      </c>
      <c r="D23" s="521" t="s">
        <v>867</v>
      </c>
      <c r="E23" s="522"/>
      <c r="F23" s="523">
        <v>100332</v>
      </c>
      <c r="G23" s="524" t="s">
        <v>421</v>
      </c>
      <c r="H23" s="525" t="s">
        <v>571</v>
      </c>
      <c r="I23" s="520" t="s">
        <v>94</v>
      </c>
      <c r="J23" s="526"/>
      <c r="K23" s="527"/>
      <c r="L23" s="528">
        <v>250</v>
      </c>
      <c r="M23" s="527"/>
      <c r="N23" s="529">
        <f t="shared" ref="N23" si="5">ROUNDUP(J23/L23,0)</f>
        <v>0</v>
      </c>
      <c r="O23" s="530"/>
      <c r="P23" s="531">
        <v>3.55</v>
      </c>
      <c r="Q23" s="532"/>
      <c r="R23" s="531"/>
      <c r="S23" s="533">
        <f>ROUND(+$S$6*P23,2)</f>
        <v>2.84</v>
      </c>
      <c r="T23" s="3"/>
      <c r="U23" s="155"/>
      <c r="V23" s="141"/>
      <c r="W23" s="142"/>
      <c r="Y23" s="137"/>
      <c r="AA23" s="373"/>
      <c r="AD23" s="215"/>
    </row>
    <row r="24" spans="1:30" ht="15" customHeight="1" x14ac:dyDescent="0.2">
      <c r="A24" s="458"/>
      <c r="B24" s="519" t="s">
        <v>423</v>
      </c>
      <c r="C24" s="534" t="s">
        <v>425</v>
      </c>
      <c r="D24" s="537" t="s">
        <v>453</v>
      </c>
      <c r="E24" s="536"/>
      <c r="F24" s="523">
        <v>100332</v>
      </c>
      <c r="G24" s="524" t="s">
        <v>421</v>
      </c>
      <c r="H24" s="525" t="s">
        <v>571</v>
      </c>
      <c r="I24" s="534" t="s">
        <v>522</v>
      </c>
      <c r="J24" s="526"/>
      <c r="K24" s="542"/>
      <c r="L24" s="543">
        <v>250</v>
      </c>
      <c r="M24" s="527"/>
      <c r="N24" s="529">
        <f t="shared" si="2"/>
        <v>0</v>
      </c>
      <c r="O24" s="530"/>
      <c r="P24" s="531">
        <v>3.98</v>
      </c>
      <c r="Q24" s="532"/>
      <c r="R24" s="531" t="str">
        <f t="shared" si="3"/>
        <v/>
      </c>
      <c r="S24" s="539">
        <f t="shared" si="4"/>
        <v>3.18</v>
      </c>
      <c r="T24" s="3"/>
      <c r="U24" s="155"/>
      <c r="V24" s="141"/>
      <c r="W24" s="142"/>
      <c r="Y24" s="137"/>
      <c r="AA24" s="373"/>
      <c r="AD24" s="215"/>
    </row>
    <row r="25" spans="1:30" ht="15" customHeight="1" x14ac:dyDescent="0.2">
      <c r="A25" s="458"/>
      <c r="B25" s="519" t="s">
        <v>442</v>
      </c>
      <c r="C25" s="524" t="s">
        <v>443</v>
      </c>
      <c r="D25" s="544" t="s">
        <v>302</v>
      </c>
      <c r="E25" s="522"/>
      <c r="F25" s="523">
        <v>100332</v>
      </c>
      <c r="G25" s="524" t="s">
        <v>421</v>
      </c>
      <c r="H25" s="525" t="s">
        <v>571</v>
      </c>
      <c r="I25" s="534" t="s">
        <v>94</v>
      </c>
      <c r="J25" s="526"/>
      <c r="K25" s="542"/>
      <c r="L25" s="543">
        <v>250</v>
      </c>
      <c r="M25" s="527"/>
      <c r="N25" s="529">
        <f t="shared" si="2"/>
        <v>0</v>
      </c>
      <c r="O25" s="530"/>
      <c r="P25" s="531">
        <v>2.0499999999999998</v>
      </c>
      <c r="Q25" s="532"/>
      <c r="R25" s="531" t="str">
        <f t="shared" si="3"/>
        <v/>
      </c>
      <c r="S25" s="539">
        <f t="shared" ref="S25:S34" si="6">ROUND(+$S$6*P25,2)</f>
        <v>1.64</v>
      </c>
      <c r="T25" s="3"/>
      <c r="U25" s="155"/>
      <c r="V25" s="141"/>
      <c r="W25" s="142"/>
      <c r="Y25" s="137"/>
      <c r="AA25" s="373"/>
      <c r="AD25" s="215"/>
    </row>
    <row r="26" spans="1:30" ht="15" customHeight="1" x14ac:dyDescent="0.2">
      <c r="A26" s="458"/>
      <c r="B26" s="519" t="s">
        <v>619</v>
      </c>
      <c r="C26" s="524" t="s">
        <v>638</v>
      </c>
      <c r="D26" s="545" t="s">
        <v>631</v>
      </c>
      <c r="E26" s="522"/>
      <c r="F26" s="523">
        <v>100332</v>
      </c>
      <c r="G26" s="524" t="s">
        <v>621</v>
      </c>
      <c r="H26" s="525" t="s">
        <v>505</v>
      </c>
      <c r="I26" s="534" t="s">
        <v>93</v>
      </c>
      <c r="J26" s="526"/>
      <c r="K26" s="542"/>
      <c r="L26" s="543">
        <v>264</v>
      </c>
      <c r="M26" s="527"/>
      <c r="N26" s="529">
        <f t="shared" si="2"/>
        <v>0</v>
      </c>
      <c r="O26" s="530"/>
      <c r="P26" s="531">
        <v>3.71</v>
      </c>
      <c r="Q26" s="532"/>
      <c r="R26" s="531" t="str">
        <f t="shared" si="3"/>
        <v/>
      </c>
      <c r="S26" s="539">
        <f t="shared" si="6"/>
        <v>2.96</v>
      </c>
      <c r="T26" s="3"/>
      <c r="U26" s="155"/>
      <c r="V26" s="141"/>
      <c r="W26" s="142"/>
      <c r="Y26" s="137"/>
      <c r="AA26" s="373"/>
      <c r="AD26" s="215"/>
    </row>
    <row r="27" spans="1:30" ht="15" customHeight="1" x14ac:dyDescent="0.2">
      <c r="A27" s="458"/>
      <c r="B27" s="546" t="s">
        <v>508</v>
      </c>
      <c r="C27" s="547" t="s">
        <v>499</v>
      </c>
      <c r="D27" s="545" t="s">
        <v>516</v>
      </c>
      <c r="E27" s="536"/>
      <c r="F27" s="548">
        <v>100332</v>
      </c>
      <c r="G27" s="547" t="s">
        <v>498</v>
      </c>
      <c r="H27" s="549" t="s">
        <v>572</v>
      </c>
      <c r="I27" s="534" t="s">
        <v>521</v>
      </c>
      <c r="J27" s="526"/>
      <c r="K27" s="542"/>
      <c r="L27" s="543">
        <v>84</v>
      </c>
      <c r="M27" s="542"/>
      <c r="N27" s="529">
        <f t="shared" si="2"/>
        <v>0</v>
      </c>
      <c r="O27" s="550"/>
      <c r="P27" s="538">
        <v>2.36</v>
      </c>
      <c r="Q27" s="109"/>
      <c r="R27" s="531" t="str">
        <f t="shared" si="3"/>
        <v/>
      </c>
      <c r="S27" s="539">
        <f t="shared" si="6"/>
        <v>1.89</v>
      </c>
      <c r="T27" s="3"/>
      <c r="U27" s="155"/>
      <c r="V27" s="141"/>
      <c r="W27" s="142"/>
      <c r="Y27" s="137"/>
      <c r="AA27" s="373"/>
      <c r="AD27" s="215"/>
    </row>
    <row r="28" spans="1:30" ht="15" customHeight="1" x14ac:dyDescent="0.2">
      <c r="A28" s="458"/>
      <c r="B28" s="546" t="s">
        <v>509</v>
      </c>
      <c r="C28" s="547" t="s">
        <v>501</v>
      </c>
      <c r="D28" s="545" t="s">
        <v>517</v>
      </c>
      <c r="E28" s="536"/>
      <c r="F28" s="548">
        <v>100332</v>
      </c>
      <c r="G28" s="547" t="s">
        <v>500</v>
      </c>
      <c r="H28" s="549" t="s">
        <v>572</v>
      </c>
      <c r="I28" s="534" t="s">
        <v>521</v>
      </c>
      <c r="J28" s="526"/>
      <c r="K28" s="542"/>
      <c r="L28" s="543">
        <v>168</v>
      </c>
      <c r="M28" s="542"/>
      <c r="N28" s="529">
        <f t="shared" si="2"/>
        <v>0</v>
      </c>
      <c r="O28" s="550"/>
      <c r="P28" s="538">
        <v>4.72</v>
      </c>
      <c r="Q28" s="109"/>
      <c r="R28" s="531" t="str">
        <f t="shared" si="3"/>
        <v/>
      </c>
      <c r="S28" s="539">
        <f t="shared" si="6"/>
        <v>3.77</v>
      </c>
      <c r="U28" s="155"/>
      <c r="V28" s="141"/>
      <c r="W28" s="142"/>
      <c r="Y28" s="137"/>
      <c r="AA28" s="373"/>
      <c r="AD28" s="215"/>
    </row>
    <row r="29" spans="1:30" ht="15" customHeight="1" x14ac:dyDescent="0.2">
      <c r="A29" s="458"/>
      <c r="B29" s="551" t="s">
        <v>616</v>
      </c>
      <c r="C29" s="547" t="s">
        <v>615</v>
      </c>
      <c r="D29" s="545" t="s">
        <v>632</v>
      </c>
      <c r="E29" s="536"/>
      <c r="F29" s="523">
        <v>100332</v>
      </c>
      <c r="G29" s="547" t="s">
        <v>620</v>
      </c>
      <c r="H29" s="549" t="s">
        <v>614</v>
      </c>
      <c r="I29" s="534" t="s">
        <v>93</v>
      </c>
      <c r="J29" s="526"/>
      <c r="K29" s="542"/>
      <c r="L29" s="543">
        <v>264</v>
      </c>
      <c r="M29" s="542"/>
      <c r="N29" s="529">
        <f t="shared" si="2"/>
        <v>0</v>
      </c>
      <c r="O29" s="550"/>
      <c r="P29" s="538">
        <v>5.76</v>
      </c>
      <c r="Q29" s="109"/>
      <c r="R29" s="531" t="str">
        <f t="shared" si="3"/>
        <v/>
      </c>
      <c r="S29" s="539">
        <f t="shared" si="6"/>
        <v>4.5999999999999996</v>
      </c>
      <c r="U29" s="155"/>
      <c r="V29" s="141"/>
      <c r="W29" s="142"/>
      <c r="Y29" s="137"/>
      <c r="AA29" s="373"/>
      <c r="AD29" s="215"/>
    </row>
    <row r="30" spans="1:30" ht="15" customHeight="1" x14ac:dyDescent="0.2">
      <c r="A30" s="458"/>
      <c r="B30" s="546" t="s">
        <v>513</v>
      </c>
      <c r="C30" s="547" t="s">
        <v>502</v>
      </c>
      <c r="D30" s="545" t="s">
        <v>518</v>
      </c>
      <c r="E30" s="536"/>
      <c r="F30" s="548">
        <v>100332</v>
      </c>
      <c r="G30" s="547" t="s">
        <v>592</v>
      </c>
      <c r="H30" s="549" t="s">
        <v>573</v>
      </c>
      <c r="I30" s="534" t="s">
        <v>521</v>
      </c>
      <c r="J30" s="526"/>
      <c r="K30" s="542"/>
      <c r="L30" s="543">
        <v>84</v>
      </c>
      <c r="M30" s="542"/>
      <c r="N30" s="529">
        <f t="shared" si="2"/>
        <v>0</v>
      </c>
      <c r="O30" s="550"/>
      <c r="P30" s="538">
        <v>3.67</v>
      </c>
      <c r="Q30" s="109"/>
      <c r="R30" s="531" t="str">
        <f t="shared" si="3"/>
        <v/>
      </c>
      <c r="S30" s="539">
        <f t="shared" si="6"/>
        <v>2.93</v>
      </c>
      <c r="T30" s="3"/>
      <c r="U30" s="155"/>
      <c r="V30" s="141"/>
      <c r="W30" s="142"/>
      <c r="Y30" s="137"/>
      <c r="AA30" s="373"/>
      <c r="AD30" s="215"/>
    </row>
    <row r="31" spans="1:30" ht="15" customHeight="1" x14ac:dyDescent="0.2">
      <c r="A31" s="458"/>
      <c r="B31" s="546" t="s">
        <v>514</v>
      </c>
      <c r="C31" s="547" t="s">
        <v>507</v>
      </c>
      <c r="D31" s="552" t="s">
        <v>519</v>
      </c>
      <c r="E31" s="536"/>
      <c r="F31" s="548">
        <v>100332</v>
      </c>
      <c r="G31" s="547" t="s">
        <v>593</v>
      </c>
      <c r="H31" s="549" t="s">
        <v>573</v>
      </c>
      <c r="I31" s="534" t="s">
        <v>521</v>
      </c>
      <c r="J31" s="526"/>
      <c r="K31" s="542"/>
      <c r="L31" s="543">
        <v>168</v>
      </c>
      <c r="M31" s="542"/>
      <c r="N31" s="529">
        <f t="shared" si="2"/>
        <v>0</v>
      </c>
      <c r="O31" s="550"/>
      <c r="P31" s="538">
        <v>7.33</v>
      </c>
      <c r="Q31" s="109"/>
      <c r="R31" s="531" t="str">
        <f t="shared" si="3"/>
        <v/>
      </c>
      <c r="S31" s="539">
        <f t="shared" si="6"/>
        <v>5.86</v>
      </c>
      <c r="T31" s="3"/>
      <c r="U31" s="155"/>
      <c r="V31" s="141"/>
      <c r="W31" s="142"/>
      <c r="Y31" s="137"/>
      <c r="AA31" s="373"/>
      <c r="AD31" s="215"/>
    </row>
    <row r="32" spans="1:30" ht="15" customHeight="1" x14ac:dyDescent="0.2">
      <c r="A32" s="458"/>
      <c r="B32" s="551" t="s">
        <v>602</v>
      </c>
      <c r="C32" s="547" t="s">
        <v>601</v>
      </c>
      <c r="D32" s="553" t="s">
        <v>984</v>
      </c>
      <c r="E32" s="536"/>
      <c r="F32" s="548">
        <v>100332</v>
      </c>
      <c r="G32" s="547" t="s">
        <v>913</v>
      </c>
      <c r="H32" s="549" t="s">
        <v>569</v>
      </c>
      <c r="I32" s="534" t="s">
        <v>607</v>
      </c>
      <c r="J32" s="526"/>
      <c r="K32" s="542"/>
      <c r="L32" s="543">
        <v>200</v>
      </c>
      <c r="M32" s="542"/>
      <c r="N32" s="529">
        <f t="shared" si="2"/>
        <v>0</v>
      </c>
      <c r="O32" s="550"/>
      <c r="P32" s="538">
        <v>1.77</v>
      </c>
      <c r="Q32" s="109"/>
      <c r="R32" s="531" t="str">
        <f t="shared" si="3"/>
        <v/>
      </c>
      <c r="S32" s="539">
        <f t="shared" si="6"/>
        <v>1.41</v>
      </c>
      <c r="T32" s="3"/>
      <c r="U32" s="155"/>
      <c r="V32" s="141"/>
      <c r="W32" s="142"/>
      <c r="Y32" s="137"/>
      <c r="AA32" s="373"/>
      <c r="AD32" s="215"/>
    </row>
    <row r="33" spans="1:30" ht="15" customHeight="1" x14ac:dyDescent="0.2">
      <c r="A33" s="458"/>
      <c r="B33" s="551" t="s">
        <v>911</v>
      </c>
      <c r="C33" s="547" t="s">
        <v>912</v>
      </c>
      <c r="D33" s="553" t="s">
        <v>985</v>
      </c>
      <c r="E33" s="536"/>
      <c r="F33" s="548">
        <v>100332</v>
      </c>
      <c r="G33" s="547" t="s">
        <v>910</v>
      </c>
      <c r="H33" s="549" t="s">
        <v>719</v>
      </c>
      <c r="I33" s="534" t="s">
        <v>607</v>
      </c>
      <c r="J33" s="526"/>
      <c r="K33" s="542"/>
      <c r="L33" s="543">
        <v>485</v>
      </c>
      <c r="M33" s="542"/>
      <c r="N33" s="529">
        <f t="shared" si="2"/>
        <v>0</v>
      </c>
      <c r="O33" s="550"/>
      <c r="P33" s="538">
        <v>5.0199999999999996</v>
      </c>
      <c r="Q33" s="109"/>
      <c r="R33" s="531" t="str">
        <f t="shared" si="3"/>
        <v/>
      </c>
      <c r="S33" s="539">
        <f t="shared" si="6"/>
        <v>4.01</v>
      </c>
      <c r="T33" s="3"/>
      <c r="U33" s="155"/>
      <c r="V33" s="141"/>
      <c r="W33" s="142"/>
      <c r="Y33" s="137"/>
      <c r="AA33" s="373"/>
      <c r="AD33" s="215"/>
    </row>
    <row r="34" spans="1:30" ht="15" customHeight="1" x14ac:dyDescent="0.2">
      <c r="A34" s="458"/>
      <c r="B34" s="551" t="s">
        <v>604</v>
      </c>
      <c r="C34" s="547" t="s">
        <v>603</v>
      </c>
      <c r="D34" s="1187" t="s">
        <v>610</v>
      </c>
      <c r="E34" s="1188"/>
      <c r="F34" s="548">
        <v>100332</v>
      </c>
      <c r="G34" s="524" t="s">
        <v>245</v>
      </c>
      <c r="H34" s="525" t="s">
        <v>719</v>
      </c>
      <c r="I34" s="534" t="s">
        <v>607</v>
      </c>
      <c r="J34" s="526"/>
      <c r="K34" s="542"/>
      <c r="L34" s="543">
        <v>302</v>
      </c>
      <c r="M34" s="542"/>
      <c r="N34" s="529">
        <f t="shared" si="2"/>
        <v>0</v>
      </c>
      <c r="O34" s="550"/>
      <c r="P34" s="538">
        <v>3.83</v>
      </c>
      <c r="Q34" s="109"/>
      <c r="R34" s="531" t="str">
        <f t="shared" si="3"/>
        <v/>
      </c>
      <c r="S34" s="539">
        <f t="shared" si="6"/>
        <v>3.06</v>
      </c>
      <c r="T34" s="3"/>
      <c r="U34" s="155"/>
      <c r="V34" s="141"/>
      <c r="W34" s="142"/>
      <c r="Y34" s="137"/>
      <c r="AA34" s="373"/>
      <c r="AD34" s="215"/>
    </row>
    <row r="35" spans="1:30" ht="15" customHeight="1" x14ac:dyDescent="0.2">
      <c r="A35" s="458"/>
      <c r="B35" s="519" t="s">
        <v>107</v>
      </c>
      <c r="C35" s="534" t="s">
        <v>218</v>
      </c>
      <c r="D35" s="521" t="s">
        <v>82</v>
      </c>
      <c r="E35" s="522"/>
      <c r="F35" s="523">
        <v>100332</v>
      </c>
      <c r="G35" s="547" t="s">
        <v>313</v>
      </c>
      <c r="H35" s="549" t="s">
        <v>505</v>
      </c>
      <c r="I35" s="534" t="s">
        <v>93</v>
      </c>
      <c r="J35" s="526"/>
      <c r="K35" s="542"/>
      <c r="L35" s="543">
        <v>412</v>
      </c>
      <c r="M35" s="527"/>
      <c r="N35" s="529">
        <f t="shared" si="2"/>
        <v>0</v>
      </c>
      <c r="O35" s="530"/>
      <c r="P35" s="531">
        <v>5.9</v>
      </c>
      <c r="Q35" s="532"/>
      <c r="R35" s="531" t="str">
        <f t="shared" si="3"/>
        <v/>
      </c>
      <c r="S35" s="539">
        <f t="shared" si="4"/>
        <v>4.71</v>
      </c>
      <c r="T35" s="3"/>
      <c r="U35" s="155"/>
      <c r="V35" s="141"/>
      <c r="W35" s="142"/>
      <c r="Y35" s="137"/>
      <c r="AA35" s="373"/>
      <c r="AD35" s="215"/>
    </row>
    <row r="36" spans="1:30" ht="15" customHeight="1" x14ac:dyDescent="0.2">
      <c r="A36" s="458"/>
      <c r="B36" s="519" t="s">
        <v>204</v>
      </c>
      <c r="C36" s="534" t="s">
        <v>220</v>
      </c>
      <c r="D36" s="521" t="s">
        <v>80</v>
      </c>
      <c r="E36" s="522"/>
      <c r="F36" s="523">
        <v>100332</v>
      </c>
      <c r="G36" s="524" t="s">
        <v>148</v>
      </c>
      <c r="H36" s="549" t="s">
        <v>574</v>
      </c>
      <c r="I36" s="534" t="s">
        <v>93</v>
      </c>
      <c r="J36" s="526"/>
      <c r="K36" s="542"/>
      <c r="L36" s="543">
        <v>530</v>
      </c>
      <c r="M36" s="527"/>
      <c r="N36" s="529">
        <f t="shared" si="2"/>
        <v>0</v>
      </c>
      <c r="O36" s="530"/>
      <c r="P36" s="554">
        <v>10.32</v>
      </c>
      <c r="Q36" s="532"/>
      <c r="R36" s="531" t="str">
        <f t="shared" si="3"/>
        <v/>
      </c>
      <c r="S36" s="533">
        <f t="shared" si="4"/>
        <v>8.24</v>
      </c>
      <c r="T36" s="3"/>
      <c r="U36" s="155"/>
      <c r="V36" s="141"/>
      <c r="W36" s="142"/>
      <c r="Y36" s="137"/>
      <c r="AA36" s="373"/>
      <c r="AD36" s="215"/>
    </row>
    <row r="37" spans="1:30" ht="15" customHeight="1" x14ac:dyDescent="0.2">
      <c r="A37" s="458"/>
      <c r="B37" s="519" t="s">
        <v>103</v>
      </c>
      <c r="C37" s="534" t="s">
        <v>219</v>
      </c>
      <c r="D37" s="521" t="s">
        <v>11</v>
      </c>
      <c r="E37" s="522"/>
      <c r="F37" s="523">
        <v>100332</v>
      </c>
      <c r="G37" s="524" t="s">
        <v>148</v>
      </c>
      <c r="H37" s="549" t="s">
        <v>574</v>
      </c>
      <c r="I37" s="534" t="s">
        <v>93</v>
      </c>
      <c r="J37" s="526"/>
      <c r="K37" s="542"/>
      <c r="L37" s="543">
        <v>530</v>
      </c>
      <c r="M37" s="527"/>
      <c r="N37" s="529">
        <f t="shared" si="2"/>
        <v>0</v>
      </c>
      <c r="O37" s="530"/>
      <c r="P37" s="538">
        <v>10.67</v>
      </c>
      <c r="Q37" s="532"/>
      <c r="R37" s="531" t="str">
        <f t="shared" si="3"/>
        <v/>
      </c>
      <c r="S37" s="533">
        <f t="shared" si="4"/>
        <v>8.52</v>
      </c>
      <c r="T37" s="3"/>
      <c r="U37" s="155"/>
      <c r="V37" s="141"/>
      <c r="W37" s="142"/>
      <c r="Y37" s="137"/>
      <c r="AA37" s="373"/>
      <c r="AD37" s="215"/>
    </row>
    <row r="38" spans="1:30" ht="15" customHeight="1" x14ac:dyDescent="0.2">
      <c r="A38" s="458"/>
      <c r="B38" s="519" t="s">
        <v>319</v>
      </c>
      <c r="C38" s="534" t="s">
        <v>320</v>
      </c>
      <c r="D38" s="521" t="s">
        <v>81</v>
      </c>
      <c r="E38" s="522"/>
      <c r="F38" s="523">
        <v>100332</v>
      </c>
      <c r="G38" s="524" t="s">
        <v>251</v>
      </c>
      <c r="H38" s="549" t="s">
        <v>505</v>
      </c>
      <c r="I38" s="534" t="s">
        <v>93</v>
      </c>
      <c r="J38" s="526"/>
      <c r="K38" s="542"/>
      <c r="L38" s="543">
        <v>420</v>
      </c>
      <c r="M38" s="527"/>
      <c r="N38" s="529">
        <f t="shared" si="2"/>
        <v>0</v>
      </c>
      <c r="O38" s="530"/>
      <c r="P38" s="555">
        <v>7.33</v>
      </c>
      <c r="Q38" s="532"/>
      <c r="R38" s="531" t="str">
        <f t="shared" si="3"/>
        <v/>
      </c>
      <c r="S38" s="533">
        <f t="shared" si="4"/>
        <v>5.86</v>
      </c>
      <c r="T38" s="3"/>
      <c r="U38" s="155"/>
      <c r="V38" s="141"/>
      <c r="W38" s="142"/>
      <c r="Y38" s="137"/>
      <c r="AA38" s="373"/>
      <c r="AD38" s="215"/>
    </row>
    <row r="39" spans="1:30" ht="15" customHeight="1" x14ac:dyDescent="0.2">
      <c r="A39" s="458"/>
      <c r="B39" s="519" t="s">
        <v>101</v>
      </c>
      <c r="C39" s="534" t="s">
        <v>221</v>
      </c>
      <c r="D39" s="544" t="s">
        <v>83</v>
      </c>
      <c r="E39" s="522"/>
      <c r="F39" s="523">
        <v>100332</v>
      </c>
      <c r="G39" s="524" t="s">
        <v>251</v>
      </c>
      <c r="H39" s="549" t="s">
        <v>575</v>
      </c>
      <c r="I39" s="534" t="s">
        <v>93</v>
      </c>
      <c r="J39" s="526"/>
      <c r="K39" s="542"/>
      <c r="L39" s="543">
        <v>450</v>
      </c>
      <c r="M39" s="527"/>
      <c r="N39" s="529">
        <f t="shared" si="2"/>
        <v>0</v>
      </c>
      <c r="O39" s="530"/>
      <c r="P39" s="538">
        <v>7.52</v>
      </c>
      <c r="Q39" s="532"/>
      <c r="R39" s="531" t="str">
        <f t="shared" si="3"/>
        <v/>
      </c>
      <c r="S39" s="533">
        <f t="shared" si="4"/>
        <v>6.01</v>
      </c>
      <c r="T39" s="3"/>
      <c r="U39" s="155"/>
      <c r="V39" s="141"/>
      <c r="W39" s="142"/>
      <c r="Y39" s="137"/>
      <c r="AA39" s="373"/>
      <c r="AD39" s="215"/>
    </row>
    <row r="40" spans="1:30" ht="15" customHeight="1" x14ac:dyDescent="0.2">
      <c r="A40" s="458"/>
      <c r="B40" s="519" t="s">
        <v>734</v>
      </c>
      <c r="C40" s="534" t="s">
        <v>735</v>
      </c>
      <c r="D40" s="544" t="s">
        <v>736</v>
      </c>
      <c r="E40" s="522"/>
      <c r="F40" s="523">
        <v>100332</v>
      </c>
      <c r="G40" s="524" t="s">
        <v>251</v>
      </c>
      <c r="H40" s="549" t="s">
        <v>575</v>
      </c>
      <c r="I40" s="534" t="s">
        <v>93</v>
      </c>
      <c r="J40" s="526"/>
      <c r="K40" s="542"/>
      <c r="L40" s="543">
        <v>450</v>
      </c>
      <c r="M40" s="527"/>
      <c r="N40" s="529">
        <f t="shared" si="2"/>
        <v>0</v>
      </c>
      <c r="O40" s="530"/>
      <c r="P40" s="556">
        <v>7.52</v>
      </c>
      <c r="Q40" s="532"/>
      <c r="R40" s="531" t="str">
        <f t="shared" si="3"/>
        <v/>
      </c>
      <c r="S40" s="533">
        <f t="shared" si="4"/>
        <v>6.01</v>
      </c>
      <c r="T40" s="3"/>
      <c r="U40" s="155"/>
      <c r="V40" s="141"/>
      <c r="W40" s="142"/>
      <c r="Y40" s="137"/>
      <c r="AA40" s="373"/>
      <c r="AD40" s="215"/>
    </row>
    <row r="41" spans="1:30" ht="15" customHeight="1" x14ac:dyDescent="0.2">
      <c r="A41" s="458"/>
      <c r="B41" s="519" t="s">
        <v>908</v>
      </c>
      <c r="C41" s="534" t="s">
        <v>907</v>
      </c>
      <c r="D41" s="544" t="s">
        <v>945</v>
      </c>
      <c r="E41" s="522"/>
      <c r="F41" s="523">
        <v>100332</v>
      </c>
      <c r="G41" s="524" t="s">
        <v>251</v>
      </c>
      <c r="H41" s="549" t="s">
        <v>906</v>
      </c>
      <c r="I41" s="534" t="s">
        <v>946</v>
      </c>
      <c r="J41" s="526"/>
      <c r="K41" s="542"/>
      <c r="L41" s="543">
        <v>71</v>
      </c>
      <c r="M41" s="527"/>
      <c r="N41" s="529">
        <f t="shared" si="2"/>
        <v>0</v>
      </c>
      <c r="O41" s="530"/>
      <c r="P41" s="556">
        <v>7.52</v>
      </c>
      <c r="Q41" s="532"/>
      <c r="R41" s="531" t="str">
        <f t="shared" si="3"/>
        <v/>
      </c>
      <c r="S41" s="533">
        <f t="shared" si="4"/>
        <v>6.01</v>
      </c>
      <c r="T41" s="3"/>
      <c r="U41" s="155"/>
      <c r="V41" s="141"/>
      <c r="W41" s="142"/>
      <c r="Y41" s="137"/>
      <c r="AA41" s="373"/>
      <c r="AD41" s="215"/>
    </row>
    <row r="42" spans="1:30" ht="15" customHeight="1" x14ac:dyDescent="0.2">
      <c r="A42" s="458"/>
      <c r="B42" s="519" t="s">
        <v>316</v>
      </c>
      <c r="C42" s="534" t="s">
        <v>317</v>
      </c>
      <c r="D42" s="544" t="s">
        <v>12</v>
      </c>
      <c r="E42" s="522"/>
      <c r="F42" s="523">
        <v>100332</v>
      </c>
      <c r="G42" s="524" t="s">
        <v>148</v>
      </c>
      <c r="H42" s="549" t="s">
        <v>574</v>
      </c>
      <c r="I42" s="534" t="s">
        <v>93</v>
      </c>
      <c r="J42" s="526"/>
      <c r="K42" s="542"/>
      <c r="L42" s="543">
        <v>530</v>
      </c>
      <c r="M42" s="527"/>
      <c r="N42" s="529">
        <f t="shared" si="2"/>
        <v>0</v>
      </c>
      <c r="O42" s="530"/>
      <c r="P42" s="556">
        <v>12.26</v>
      </c>
      <c r="Q42" s="532"/>
      <c r="R42" s="531" t="str">
        <f t="shared" si="3"/>
        <v/>
      </c>
      <c r="S42" s="533">
        <f t="shared" si="4"/>
        <v>9.7899999999999991</v>
      </c>
      <c r="T42" s="3"/>
      <c r="U42" s="155"/>
      <c r="V42" s="141"/>
      <c r="W42" s="142"/>
      <c r="Y42" s="137"/>
      <c r="AA42" s="373"/>
      <c r="AD42" s="215"/>
    </row>
    <row r="43" spans="1:30" ht="15" customHeight="1" x14ac:dyDescent="0.2">
      <c r="A43" s="458"/>
      <c r="B43" s="519" t="s">
        <v>127</v>
      </c>
      <c r="C43" s="534" t="s">
        <v>222</v>
      </c>
      <c r="D43" s="544" t="s">
        <v>84</v>
      </c>
      <c r="E43" s="522"/>
      <c r="F43" s="523">
        <v>100332</v>
      </c>
      <c r="G43" s="524" t="s">
        <v>148</v>
      </c>
      <c r="H43" s="549" t="s">
        <v>574</v>
      </c>
      <c r="I43" s="534" t="s">
        <v>93</v>
      </c>
      <c r="J43" s="526"/>
      <c r="K43" s="542"/>
      <c r="L43" s="543">
        <v>530</v>
      </c>
      <c r="M43" s="527"/>
      <c r="N43" s="529">
        <f t="shared" si="2"/>
        <v>0</v>
      </c>
      <c r="O43" s="530"/>
      <c r="P43" s="538">
        <v>12.26</v>
      </c>
      <c r="Q43" s="532"/>
      <c r="R43" s="531" t="str">
        <f t="shared" si="3"/>
        <v/>
      </c>
      <c r="S43" s="533">
        <f t="shared" si="4"/>
        <v>9.7899999999999991</v>
      </c>
      <c r="T43" s="3"/>
      <c r="U43" s="155"/>
      <c r="V43" s="141">
        <f t="shared" si="0"/>
        <v>3340.1305057096247</v>
      </c>
      <c r="W43" s="142">
        <f t="shared" si="1"/>
        <v>9.7932879999999987</v>
      </c>
      <c r="Y43" s="137" t="s">
        <v>99</v>
      </c>
      <c r="AA43" s="373"/>
      <c r="AD43" s="215"/>
    </row>
    <row r="44" spans="1:30" ht="15" customHeight="1" x14ac:dyDescent="0.2">
      <c r="A44" s="458"/>
      <c r="B44" s="519" t="s">
        <v>836</v>
      </c>
      <c r="C44" s="534" t="s">
        <v>835</v>
      </c>
      <c r="D44" s="544" t="s">
        <v>84</v>
      </c>
      <c r="E44" s="522"/>
      <c r="F44" s="523">
        <v>100332</v>
      </c>
      <c r="G44" s="524" t="s">
        <v>148</v>
      </c>
      <c r="H44" s="549" t="s">
        <v>574</v>
      </c>
      <c r="I44" s="534" t="s">
        <v>93</v>
      </c>
      <c r="J44" s="526"/>
      <c r="K44" s="542"/>
      <c r="L44" s="543">
        <v>530</v>
      </c>
      <c r="M44" s="527"/>
      <c r="N44" s="529">
        <f t="shared" si="2"/>
        <v>0</v>
      </c>
      <c r="O44" s="530"/>
      <c r="P44" s="554">
        <v>12.35</v>
      </c>
      <c r="Q44" s="532"/>
      <c r="R44" s="531" t="str">
        <f t="shared" si="3"/>
        <v/>
      </c>
      <c r="S44" s="533">
        <f t="shared" si="4"/>
        <v>9.8699999999999992</v>
      </c>
      <c r="T44" s="3"/>
      <c r="U44" s="155"/>
      <c r="V44" s="141"/>
      <c r="W44" s="142"/>
      <c r="Y44" s="137"/>
      <c r="AA44" s="373"/>
      <c r="AD44" s="215"/>
    </row>
    <row r="45" spans="1:30" ht="15" customHeight="1" x14ac:dyDescent="0.2">
      <c r="A45" s="458"/>
      <c r="B45" s="519" t="s">
        <v>138</v>
      </c>
      <c r="C45" s="534" t="s">
        <v>223</v>
      </c>
      <c r="D45" s="544" t="s">
        <v>85</v>
      </c>
      <c r="E45" s="522"/>
      <c r="F45" s="523">
        <v>100332</v>
      </c>
      <c r="G45" s="524" t="s">
        <v>251</v>
      </c>
      <c r="H45" s="549" t="s">
        <v>576</v>
      </c>
      <c r="I45" s="534" t="s">
        <v>93</v>
      </c>
      <c r="J45" s="526"/>
      <c r="K45" s="542"/>
      <c r="L45" s="543">
        <v>573</v>
      </c>
      <c r="M45" s="527"/>
      <c r="N45" s="529">
        <f t="shared" si="2"/>
        <v>0</v>
      </c>
      <c r="O45" s="530"/>
      <c r="P45" s="554">
        <v>15.35</v>
      </c>
      <c r="Q45" s="532"/>
      <c r="R45" s="531" t="str">
        <f t="shared" si="3"/>
        <v/>
      </c>
      <c r="S45" s="533">
        <f t="shared" si="4"/>
        <v>12.26</v>
      </c>
      <c r="T45" s="3"/>
      <c r="U45" s="155"/>
      <c r="V45" s="141">
        <f t="shared" si="0"/>
        <v>2667.752442996743</v>
      </c>
      <c r="W45" s="142">
        <f t="shared" si="1"/>
        <v>12.261579999999999</v>
      </c>
      <c r="Y45" s="51" t="s">
        <v>274</v>
      </c>
      <c r="AA45" s="373"/>
      <c r="AD45" s="215"/>
    </row>
    <row r="46" spans="1:30" ht="15" customHeight="1" x14ac:dyDescent="0.2">
      <c r="A46" s="458"/>
      <c r="B46" s="519" t="s">
        <v>523</v>
      </c>
      <c r="C46" s="534" t="s">
        <v>524</v>
      </c>
      <c r="D46" s="557" t="s">
        <v>541</v>
      </c>
      <c r="E46" s="431"/>
      <c r="F46" s="523">
        <v>100332</v>
      </c>
      <c r="G46" s="524" t="s">
        <v>148</v>
      </c>
      <c r="H46" s="549" t="s">
        <v>577</v>
      </c>
      <c r="I46" s="534" t="s">
        <v>93</v>
      </c>
      <c r="J46" s="526"/>
      <c r="K46" s="542"/>
      <c r="L46" s="543">
        <v>289</v>
      </c>
      <c r="M46" s="527"/>
      <c r="N46" s="529">
        <f t="shared" si="2"/>
        <v>0</v>
      </c>
      <c r="O46" s="530"/>
      <c r="P46" s="554">
        <v>5.22</v>
      </c>
      <c r="Q46" s="532"/>
      <c r="R46" s="531" t="str">
        <f t="shared" si="3"/>
        <v/>
      </c>
      <c r="S46" s="533">
        <f t="shared" si="4"/>
        <v>4.17</v>
      </c>
      <c r="T46" s="3"/>
      <c r="U46" s="155"/>
      <c r="V46" s="141"/>
      <c r="W46" s="142"/>
      <c r="Y46" s="51"/>
      <c r="AA46" s="373"/>
      <c r="AD46" s="215"/>
    </row>
    <row r="47" spans="1:30" ht="15" customHeight="1" x14ac:dyDescent="0.2">
      <c r="A47" s="458"/>
      <c r="B47" s="519" t="s">
        <v>137</v>
      </c>
      <c r="C47" s="534" t="s">
        <v>224</v>
      </c>
      <c r="D47" s="544" t="s">
        <v>86</v>
      </c>
      <c r="E47" s="522"/>
      <c r="F47" s="523">
        <v>100332</v>
      </c>
      <c r="G47" s="524" t="s">
        <v>265</v>
      </c>
      <c r="H47" s="549" t="s">
        <v>578</v>
      </c>
      <c r="I47" s="534" t="s">
        <v>93</v>
      </c>
      <c r="J47" s="526"/>
      <c r="K47" s="542"/>
      <c r="L47" s="543">
        <v>498</v>
      </c>
      <c r="M47" s="527"/>
      <c r="N47" s="529">
        <f t="shared" si="2"/>
        <v>0</v>
      </c>
      <c r="O47" s="530"/>
      <c r="P47" s="538">
        <v>10.52</v>
      </c>
      <c r="Q47" s="532"/>
      <c r="R47" s="531" t="str">
        <f t="shared" si="3"/>
        <v/>
      </c>
      <c r="S47" s="533">
        <f t="shared" si="4"/>
        <v>8.4</v>
      </c>
      <c r="T47" s="3"/>
      <c r="U47" s="155"/>
      <c r="V47" s="141">
        <f t="shared" si="0"/>
        <v>3892.5855513307988</v>
      </c>
      <c r="W47" s="142">
        <f t="shared" si="1"/>
        <v>8.4033759999999997</v>
      </c>
      <c r="Y47" s="137" t="s">
        <v>99</v>
      </c>
      <c r="AA47" s="373"/>
      <c r="AD47" s="215"/>
    </row>
    <row r="48" spans="1:30" ht="15" customHeight="1" x14ac:dyDescent="0.2">
      <c r="A48" s="458"/>
      <c r="B48" s="519" t="s">
        <v>134</v>
      </c>
      <c r="C48" s="534" t="s">
        <v>225</v>
      </c>
      <c r="D48" s="544" t="s">
        <v>87</v>
      </c>
      <c r="E48" s="522"/>
      <c r="F48" s="523">
        <v>100332</v>
      </c>
      <c r="G48" s="524" t="s">
        <v>251</v>
      </c>
      <c r="H48" s="549" t="s">
        <v>576</v>
      </c>
      <c r="I48" s="534" t="s">
        <v>93</v>
      </c>
      <c r="J48" s="526"/>
      <c r="K48" s="542"/>
      <c r="L48" s="543">
        <v>573</v>
      </c>
      <c r="M48" s="527"/>
      <c r="N48" s="529">
        <f t="shared" si="2"/>
        <v>0</v>
      </c>
      <c r="O48" s="530"/>
      <c r="P48" s="538">
        <v>17.41</v>
      </c>
      <c r="Q48" s="532"/>
      <c r="R48" s="531" t="str">
        <f t="shared" si="3"/>
        <v/>
      </c>
      <c r="S48" s="533">
        <f t="shared" si="4"/>
        <v>13.91</v>
      </c>
      <c r="T48" s="3"/>
      <c r="U48" s="155"/>
      <c r="V48" s="141">
        <f t="shared" si="0"/>
        <v>2352.0964962665134</v>
      </c>
      <c r="W48" s="142">
        <f t="shared" si="1"/>
        <v>13.907107999999999</v>
      </c>
      <c r="Y48" s="51" t="s">
        <v>133</v>
      </c>
      <c r="AA48" s="373"/>
      <c r="AD48" s="215"/>
    </row>
    <row r="49" spans="1:43" ht="15" customHeight="1" x14ac:dyDescent="0.2">
      <c r="A49" s="458"/>
      <c r="B49" s="519" t="s">
        <v>192</v>
      </c>
      <c r="C49" s="534" t="s">
        <v>226</v>
      </c>
      <c r="D49" s="544" t="s">
        <v>88</v>
      </c>
      <c r="E49" s="522"/>
      <c r="F49" s="523">
        <v>100332</v>
      </c>
      <c r="G49" s="524" t="s">
        <v>266</v>
      </c>
      <c r="H49" s="549" t="s">
        <v>579</v>
      </c>
      <c r="I49" s="534" t="s">
        <v>93</v>
      </c>
      <c r="J49" s="526"/>
      <c r="K49" s="542"/>
      <c r="L49" s="543">
        <v>1332</v>
      </c>
      <c r="M49" s="527"/>
      <c r="N49" s="529">
        <f t="shared" si="2"/>
        <v>0</v>
      </c>
      <c r="O49" s="530"/>
      <c r="P49" s="538">
        <v>30.97</v>
      </c>
      <c r="Q49" s="532"/>
      <c r="R49" s="531" t="str">
        <f t="shared" si="3"/>
        <v/>
      </c>
      <c r="S49" s="533">
        <f t="shared" si="4"/>
        <v>24.74</v>
      </c>
      <c r="T49" s="3"/>
      <c r="U49" s="155"/>
      <c r="V49" s="141">
        <f t="shared" si="0"/>
        <v>1322.2473361317404</v>
      </c>
      <c r="W49" s="142">
        <f t="shared" si="1"/>
        <v>24.738835999999999</v>
      </c>
      <c r="Y49" s="51" t="s">
        <v>140</v>
      </c>
      <c r="AA49" s="373"/>
      <c r="AD49" s="215"/>
    </row>
    <row r="50" spans="1:43" ht="15" customHeight="1" x14ac:dyDescent="0.2">
      <c r="A50" s="458"/>
      <c r="B50" s="519" t="s">
        <v>150</v>
      </c>
      <c r="C50" s="534" t="s">
        <v>227</v>
      </c>
      <c r="D50" s="544" t="s">
        <v>89</v>
      </c>
      <c r="E50" s="522"/>
      <c r="F50" s="523">
        <v>100332</v>
      </c>
      <c r="G50" s="524" t="s">
        <v>148</v>
      </c>
      <c r="H50" s="549" t="s">
        <v>574</v>
      </c>
      <c r="I50" s="534" t="s">
        <v>93</v>
      </c>
      <c r="J50" s="526"/>
      <c r="K50" s="542"/>
      <c r="L50" s="543">
        <v>530</v>
      </c>
      <c r="M50" s="527"/>
      <c r="N50" s="529">
        <f t="shared" si="2"/>
        <v>0</v>
      </c>
      <c r="O50" s="530"/>
      <c r="P50" s="538">
        <v>9.7200000000000006</v>
      </c>
      <c r="Q50" s="532"/>
      <c r="R50" s="531" t="str">
        <f t="shared" si="3"/>
        <v/>
      </c>
      <c r="S50" s="533">
        <f t="shared" si="4"/>
        <v>7.76</v>
      </c>
      <c r="T50" s="3"/>
      <c r="U50" s="155"/>
      <c r="V50" s="141">
        <f t="shared" si="0"/>
        <v>4212.9629629629626</v>
      </c>
      <c r="W50" s="142">
        <f t="shared" si="1"/>
        <v>7.7643360000000001</v>
      </c>
      <c r="Y50" s="51" t="s">
        <v>133</v>
      </c>
      <c r="AA50" s="373"/>
      <c r="AD50" s="215"/>
    </row>
    <row r="51" spans="1:43" ht="15" customHeight="1" x14ac:dyDescent="0.2">
      <c r="A51" s="458"/>
      <c r="B51" s="519" t="s">
        <v>151</v>
      </c>
      <c r="C51" s="534" t="s">
        <v>228</v>
      </c>
      <c r="D51" s="544" t="s">
        <v>90</v>
      </c>
      <c r="E51" s="522"/>
      <c r="F51" s="523">
        <v>100332</v>
      </c>
      <c r="G51" s="524" t="s">
        <v>148</v>
      </c>
      <c r="H51" s="549" t="s">
        <v>506</v>
      </c>
      <c r="I51" s="534" t="s">
        <v>93</v>
      </c>
      <c r="J51" s="526"/>
      <c r="K51" s="542"/>
      <c r="L51" s="543">
        <v>572</v>
      </c>
      <c r="M51" s="527"/>
      <c r="N51" s="529">
        <f t="shared" si="2"/>
        <v>0</v>
      </c>
      <c r="O51" s="530"/>
      <c r="P51" s="538">
        <v>16.260000000000002</v>
      </c>
      <c r="Q51" s="532"/>
      <c r="R51" s="531" t="str">
        <f t="shared" si="3"/>
        <v/>
      </c>
      <c r="S51" s="533">
        <f t="shared" si="4"/>
        <v>12.99</v>
      </c>
      <c r="T51" s="3"/>
      <c r="U51" s="155"/>
      <c r="V51" s="141">
        <f t="shared" si="0"/>
        <v>2518.4501845018449</v>
      </c>
      <c r="W51" s="142">
        <f t="shared" si="1"/>
        <v>12.988488</v>
      </c>
      <c r="Y51" s="51" t="s">
        <v>139</v>
      </c>
      <c r="AA51" s="373"/>
      <c r="AD51" s="215"/>
    </row>
    <row r="52" spans="1:43" ht="15" customHeight="1" x14ac:dyDescent="0.2">
      <c r="A52" s="458"/>
      <c r="B52" s="547" t="s">
        <v>628</v>
      </c>
      <c r="C52" s="534" t="s">
        <v>624</v>
      </c>
      <c r="D52" s="564" t="s">
        <v>633</v>
      </c>
      <c r="E52" s="565"/>
      <c r="F52" s="559">
        <v>100332</v>
      </c>
      <c r="G52" s="547" t="s">
        <v>148</v>
      </c>
      <c r="H52" s="560" t="s">
        <v>580</v>
      </c>
      <c r="I52" s="558" t="s">
        <v>93</v>
      </c>
      <c r="J52" s="526"/>
      <c r="K52" s="561"/>
      <c r="L52" s="543">
        <v>318</v>
      </c>
      <c r="M52" s="561"/>
      <c r="N52" s="529">
        <f t="shared" si="2"/>
        <v>0</v>
      </c>
      <c r="O52" s="562"/>
      <c r="P52" s="538">
        <v>8.9600000000000009</v>
      </c>
      <c r="Q52" s="563"/>
      <c r="R52" s="531" t="str">
        <f t="shared" si="3"/>
        <v/>
      </c>
      <c r="S52" s="539">
        <f>ROUND(+$S$6*P52,2)</f>
        <v>7.16</v>
      </c>
      <c r="T52" s="3"/>
      <c r="U52" s="155"/>
      <c r="V52" s="141"/>
      <c r="W52" s="142"/>
      <c r="Y52" s="137"/>
      <c r="AA52" s="373"/>
      <c r="AD52" s="215"/>
    </row>
    <row r="53" spans="1:43" ht="15" customHeight="1" x14ac:dyDescent="0.2">
      <c r="A53" s="458"/>
      <c r="B53" s="547" t="s">
        <v>629</v>
      </c>
      <c r="C53" s="534" t="s">
        <v>625</v>
      </c>
      <c r="D53" s="564" t="s">
        <v>634</v>
      </c>
      <c r="E53" s="565"/>
      <c r="F53" s="548">
        <v>100332</v>
      </c>
      <c r="G53" s="547" t="s">
        <v>148</v>
      </c>
      <c r="H53" s="549" t="s">
        <v>580</v>
      </c>
      <c r="I53" s="534" t="s">
        <v>93</v>
      </c>
      <c r="J53" s="526"/>
      <c r="K53" s="561"/>
      <c r="L53" s="543">
        <v>318</v>
      </c>
      <c r="M53" s="561"/>
      <c r="N53" s="529">
        <f t="shared" si="2"/>
        <v>0</v>
      </c>
      <c r="O53" s="562"/>
      <c r="P53" s="538">
        <v>9.0299999999999994</v>
      </c>
      <c r="Q53" s="563"/>
      <c r="R53" s="531" t="str">
        <f t="shared" si="3"/>
        <v/>
      </c>
      <c r="S53" s="539">
        <f>ROUNDUP(+$S$6*P53,2)</f>
        <v>7.22</v>
      </c>
      <c r="T53" s="3"/>
      <c r="U53" s="155"/>
      <c r="V53" s="141"/>
      <c r="W53" s="142"/>
      <c r="Y53" s="137"/>
      <c r="AA53" s="373"/>
      <c r="AD53" s="215"/>
    </row>
    <row r="54" spans="1:43" ht="41.25" customHeight="1" x14ac:dyDescent="0.2">
      <c r="A54" s="3"/>
      <c r="B54" s="1190" t="s">
        <v>303</v>
      </c>
      <c r="C54" s="1190"/>
      <c r="D54" s="1190"/>
      <c r="E54" s="1190"/>
      <c r="F54" s="1190"/>
      <c r="G54" s="3"/>
      <c r="H54" s="3"/>
      <c r="I54" s="3"/>
      <c r="J54" s="3"/>
      <c r="K54" s="3"/>
      <c r="L54" s="3"/>
      <c r="M54" s="3"/>
      <c r="N54" s="44"/>
      <c r="O54" s="44"/>
      <c r="P54" s="44"/>
      <c r="Q54" s="9"/>
      <c r="R54" s="353"/>
      <c r="S54" s="9"/>
      <c r="T54" s="11"/>
      <c r="U54" s="181"/>
      <c r="V54" s="143"/>
      <c r="W54" s="144"/>
      <c r="AD54" s="215"/>
    </row>
    <row r="55" spans="1:43" ht="18.75" customHeight="1" x14ac:dyDescent="0.25">
      <c r="A55" s="3"/>
      <c r="B55" s="1185" t="s">
        <v>263</v>
      </c>
      <c r="C55" s="1185"/>
      <c r="D55" s="1185"/>
      <c r="E55" s="1185"/>
      <c r="F55" s="148"/>
      <c r="G55" s="106"/>
      <c r="H55" s="106"/>
      <c r="I55" s="1186" t="s">
        <v>61</v>
      </c>
      <c r="J55" s="1186"/>
      <c r="K55" s="1186"/>
      <c r="L55" s="1186"/>
      <c r="M55" s="1186"/>
      <c r="N55" s="1186"/>
      <c r="O55" s="1186"/>
      <c r="P55" s="1186"/>
      <c r="Q55" s="3"/>
      <c r="R55" s="352">
        <f>SUM(R9:R53)</f>
        <v>0</v>
      </c>
      <c r="S55" s="3"/>
      <c r="T55" s="3"/>
      <c r="U55" s="155"/>
      <c r="AD55" s="215"/>
    </row>
    <row r="56" spans="1:43" ht="8.25" customHeight="1" x14ac:dyDescent="0.25">
      <c r="A56" s="3"/>
      <c r="B56" s="3"/>
      <c r="C56" s="3"/>
      <c r="D56" s="3"/>
      <c r="E56" s="3"/>
      <c r="G56" s="3"/>
      <c r="H56" s="3"/>
      <c r="I56" s="3"/>
      <c r="J56" s="3"/>
      <c r="K56" s="3"/>
      <c r="L56" s="3"/>
      <c r="M56" s="3"/>
      <c r="N56" s="102"/>
      <c r="O56" s="102"/>
      <c r="P56" s="102"/>
      <c r="Q56" s="102"/>
      <c r="R56" s="1117" t="s">
        <v>146</v>
      </c>
      <c r="S56" s="1117"/>
      <c r="T56" s="3"/>
      <c r="U56" s="155"/>
      <c r="AD56" s="215"/>
    </row>
    <row r="57" spans="1:43" ht="15" customHeight="1" x14ac:dyDescent="0.2">
      <c r="A57" s="3"/>
      <c r="B57" s="89"/>
      <c r="C57" s="89"/>
      <c r="D57" s="89"/>
      <c r="E57" s="89"/>
      <c r="F57" s="89"/>
      <c r="G57" s="89"/>
      <c r="H57" s="89"/>
      <c r="I57" s="89"/>
      <c r="J57" s="89"/>
      <c r="K57" s="89"/>
      <c r="L57" s="89"/>
      <c r="M57" s="89"/>
      <c r="N57" s="89"/>
      <c r="O57" s="89"/>
      <c r="P57" s="89"/>
      <c r="Q57" s="89"/>
      <c r="R57" s="354"/>
      <c r="S57" s="89"/>
      <c r="T57" s="89"/>
      <c r="U57" s="155"/>
      <c r="V57"/>
      <c r="W57" s="145"/>
      <c r="AD57" s="215"/>
    </row>
    <row r="58" spans="1:43" ht="77.25" customHeight="1" x14ac:dyDescent="0.25">
      <c r="A58" s="3"/>
      <c r="B58" s="1189" t="s">
        <v>947</v>
      </c>
      <c r="C58" s="1189"/>
      <c r="D58" s="1189"/>
      <c r="E58" s="1189"/>
      <c r="F58" s="1189"/>
      <c r="G58" s="1189"/>
      <c r="H58" s="1189"/>
      <c r="I58" s="1189"/>
      <c r="J58" s="1189"/>
      <c r="K58" s="1189"/>
      <c r="L58" s="1189"/>
      <c r="M58" s="1189"/>
      <c r="N58" s="1189"/>
      <c r="O58" s="1189"/>
      <c r="P58" s="1189"/>
      <c r="Q58" s="1189"/>
      <c r="R58" s="1189"/>
      <c r="S58" s="3"/>
      <c r="T58" s="89"/>
      <c r="U58" s="155"/>
      <c r="V58"/>
      <c r="W58" s="146"/>
      <c r="AB58" s="324"/>
      <c r="AC58" s="324"/>
      <c r="AD58" s="324"/>
      <c r="AE58" s="324"/>
      <c r="AF58" s="324"/>
      <c r="AG58" s="324"/>
      <c r="AH58" s="324"/>
      <c r="AI58" s="324"/>
      <c r="AJ58" s="324"/>
      <c r="AK58" s="324"/>
      <c r="AL58" s="324"/>
      <c r="AM58" s="324"/>
      <c r="AN58" s="324"/>
      <c r="AO58" s="324"/>
      <c r="AP58" s="324"/>
      <c r="AQ58" s="324"/>
    </row>
    <row r="59" spans="1:43" ht="19.5" customHeight="1" x14ac:dyDescent="0.25">
      <c r="A59" s="3"/>
      <c r="B59" s="149"/>
      <c r="C59" s="85"/>
      <c r="D59" s="85"/>
      <c r="E59" s="85"/>
      <c r="F59" s="85"/>
      <c r="G59" s="85"/>
      <c r="H59" s="85"/>
      <c r="I59" s="85"/>
      <c r="J59" s="85"/>
      <c r="K59" s="85"/>
      <c r="L59" s="85"/>
      <c r="M59" s="85"/>
      <c r="N59" s="85"/>
      <c r="O59" s="85"/>
      <c r="P59" s="85"/>
      <c r="Q59" s="85"/>
      <c r="R59" s="355"/>
      <c r="T59" s="89"/>
      <c r="U59" s="155"/>
      <c r="V59"/>
      <c r="W59" s="146"/>
      <c r="AA59" s="382"/>
      <c r="AB59" s="324"/>
      <c r="AC59" s="324"/>
      <c r="AD59" s="324"/>
      <c r="AE59" s="324"/>
      <c r="AF59" s="324"/>
      <c r="AG59" s="324"/>
      <c r="AH59" s="324"/>
      <c r="AI59" s="324"/>
      <c r="AJ59" s="324"/>
      <c r="AK59" s="324"/>
      <c r="AL59" s="324"/>
      <c r="AM59" s="324"/>
      <c r="AN59" s="324"/>
      <c r="AO59" s="324"/>
      <c r="AP59" s="324"/>
      <c r="AQ59" s="324"/>
    </row>
    <row r="60" spans="1:43" ht="59.25" customHeight="1" x14ac:dyDescent="0.25">
      <c r="A60" s="3"/>
      <c r="B60" s="1195" t="s">
        <v>597</v>
      </c>
      <c r="C60" s="1195"/>
      <c r="D60" s="1195"/>
      <c r="E60" s="1195"/>
      <c r="F60" s="1182" t="s">
        <v>63</v>
      </c>
      <c r="G60" s="1182"/>
      <c r="H60" s="1182"/>
      <c r="I60" s="1182"/>
      <c r="J60" s="1181"/>
      <c r="K60" s="1181"/>
      <c r="L60" s="1181"/>
      <c r="M60" s="1181"/>
      <c r="N60" s="1181"/>
      <c r="O60" s="1181"/>
      <c r="P60" s="1181"/>
      <c r="Q60" s="1181"/>
      <c r="R60" s="1181"/>
      <c r="S60" s="1181"/>
      <c r="T60" s="89"/>
      <c r="U60" s="155"/>
      <c r="V60"/>
      <c r="AA60" s="382"/>
      <c r="AB60" s="324"/>
      <c r="AC60" s="324"/>
      <c r="AD60" s="324"/>
      <c r="AE60" s="324"/>
      <c r="AF60" s="324"/>
      <c r="AG60" s="324"/>
      <c r="AH60" s="324"/>
      <c r="AI60" s="324"/>
      <c r="AJ60" s="324"/>
      <c r="AK60" s="324"/>
      <c r="AL60" s="324"/>
      <c r="AM60" s="324"/>
      <c r="AN60" s="324"/>
      <c r="AO60" s="324"/>
      <c r="AP60" s="324"/>
      <c r="AQ60" s="324"/>
    </row>
    <row r="61" spans="1:43" ht="20.100000000000001" customHeight="1" x14ac:dyDescent="0.25">
      <c r="A61" s="3"/>
      <c r="B61" s="566" t="s">
        <v>91</v>
      </c>
      <c r="C61" s="566"/>
      <c r="D61" s="566"/>
      <c r="E61" s="566"/>
      <c r="F61" s="1180" t="s">
        <v>64</v>
      </c>
      <c r="G61" s="1180"/>
      <c r="H61" s="1180"/>
      <c r="I61" s="1180"/>
      <c r="J61" s="1179"/>
      <c r="K61" s="1179"/>
      <c r="L61" s="1179"/>
      <c r="M61" s="1179"/>
      <c r="N61" s="1179"/>
      <c r="O61" s="1179"/>
      <c r="P61" s="1179"/>
      <c r="Q61" s="1179"/>
      <c r="R61" s="1179"/>
      <c r="S61" s="1179"/>
      <c r="T61" s="89"/>
      <c r="U61" s="155"/>
      <c r="V61"/>
      <c r="AA61" s="383" t="s">
        <v>600</v>
      </c>
    </row>
    <row r="62" spans="1:43" ht="20.100000000000001" customHeight="1" x14ac:dyDescent="0.25">
      <c r="A62" s="3"/>
      <c r="B62" s="568" t="s">
        <v>17</v>
      </c>
      <c r="C62" s="568"/>
      <c r="D62" s="568"/>
      <c r="E62" s="568"/>
      <c r="F62" s="1180" t="s">
        <v>65</v>
      </c>
      <c r="G62" s="1180"/>
      <c r="H62" s="1180"/>
      <c r="I62" s="1180"/>
      <c r="J62" s="1179"/>
      <c r="K62" s="1179"/>
      <c r="L62" s="1179"/>
      <c r="M62" s="1179"/>
      <c r="N62" s="1179"/>
      <c r="O62" s="1179"/>
      <c r="P62" s="1179"/>
      <c r="Q62" s="1179"/>
      <c r="R62" s="1179"/>
      <c r="S62" s="1179"/>
      <c r="T62" s="89"/>
      <c r="U62" s="155"/>
      <c r="V62"/>
      <c r="AA62" s="383" t="s">
        <v>594</v>
      </c>
    </row>
    <row r="63" spans="1:43" ht="20.100000000000001" customHeight="1" x14ac:dyDescent="0.25">
      <c r="A63" s="3"/>
      <c r="B63" s="568" t="s">
        <v>9</v>
      </c>
      <c r="C63" s="568"/>
      <c r="D63" s="568"/>
      <c r="E63" s="568"/>
      <c r="F63" s="1180" t="s">
        <v>67</v>
      </c>
      <c r="G63" s="1180"/>
      <c r="H63" s="1180"/>
      <c r="I63" s="1180"/>
      <c r="J63" s="1179"/>
      <c r="K63" s="1179"/>
      <c r="L63" s="1179"/>
      <c r="M63" s="1179"/>
      <c r="N63" s="1179"/>
      <c r="O63" s="1179"/>
      <c r="P63" s="1179"/>
      <c r="Q63" s="1179"/>
      <c r="R63" s="1179"/>
      <c r="S63" s="1179"/>
      <c r="T63" s="89"/>
      <c r="U63" s="155"/>
      <c r="V63"/>
      <c r="AA63" s="383" t="s">
        <v>595</v>
      </c>
    </row>
    <row r="64" spans="1:43" ht="20.100000000000001" customHeight="1" x14ac:dyDescent="0.25">
      <c r="A64" s="3"/>
      <c r="B64" s="568" t="s">
        <v>813</v>
      </c>
      <c r="C64" s="568"/>
      <c r="D64" s="568"/>
      <c r="E64" s="568"/>
      <c r="F64" s="1180" t="s">
        <v>326</v>
      </c>
      <c r="G64" s="1180"/>
      <c r="H64" s="1180"/>
      <c r="I64" s="1180"/>
      <c r="J64" s="1179"/>
      <c r="K64" s="1179"/>
      <c r="L64" s="1179"/>
      <c r="M64" s="1179"/>
      <c r="N64" s="1179"/>
      <c r="O64" s="1179"/>
      <c r="P64" s="1179"/>
      <c r="Q64" s="1179"/>
      <c r="R64" s="1179"/>
      <c r="S64" s="1179"/>
      <c r="T64" s="89"/>
      <c r="U64" s="155"/>
      <c r="V64"/>
      <c r="AA64" s="383" t="s">
        <v>583</v>
      </c>
    </row>
    <row r="65" spans="1:48" ht="20.100000000000001" customHeight="1" x14ac:dyDescent="0.25">
      <c r="A65" s="3"/>
      <c r="B65" s="568" t="s">
        <v>598</v>
      </c>
      <c r="C65" s="568"/>
      <c r="D65" s="568"/>
      <c r="E65" s="568"/>
      <c r="F65" s="1180" t="s">
        <v>324</v>
      </c>
      <c r="G65" s="1180"/>
      <c r="H65" s="1180"/>
      <c r="I65" s="1180"/>
      <c r="J65" s="1179"/>
      <c r="K65" s="1179"/>
      <c r="L65" s="1179"/>
      <c r="M65" s="1179"/>
      <c r="N65" s="1179"/>
      <c r="O65" s="1179"/>
      <c r="P65" s="1179"/>
      <c r="Q65" s="1179"/>
      <c r="R65" s="1179"/>
      <c r="S65" s="1179"/>
      <c r="T65" s="89"/>
      <c r="U65" s="155"/>
      <c r="V65"/>
      <c r="AA65" s="383" t="s">
        <v>596</v>
      </c>
    </row>
    <row r="66" spans="1:48" ht="20.100000000000001" customHeight="1" x14ac:dyDescent="0.2">
      <c r="A66" s="3"/>
      <c r="B66" s="1159" t="s">
        <v>590</v>
      </c>
      <c r="C66" s="1159"/>
      <c r="D66" s="1159"/>
      <c r="E66" s="1159"/>
      <c r="F66" s="1180" t="s">
        <v>325</v>
      </c>
      <c r="G66" s="1180"/>
      <c r="H66" s="1180"/>
      <c r="I66" s="1180"/>
      <c r="J66" s="1179"/>
      <c r="K66" s="1179"/>
      <c r="L66" s="1179"/>
      <c r="M66" s="1179"/>
      <c r="N66" s="1179"/>
      <c r="O66" s="1179"/>
      <c r="P66" s="1179"/>
      <c r="Q66" s="1179"/>
      <c r="R66" s="1179"/>
      <c r="S66" s="1179"/>
      <c r="T66" s="89"/>
      <c r="U66" s="155"/>
      <c r="V66"/>
    </row>
    <row r="67" spans="1:48" ht="20.100000000000001" customHeight="1" x14ac:dyDescent="0.2">
      <c r="A67" s="3"/>
      <c r="B67" s="1132" t="s">
        <v>589</v>
      </c>
      <c r="C67" s="1132"/>
      <c r="D67" s="1132"/>
      <c r="E67" s="1132"/>
      <c r="F67" s="1180" t="s">
        <v>66</v>
      </c>
      <c r="G67" s="1180"/>
      <c r="H67" s="1180"/>
      <c r="I67" s="1180"/>
      <c r="J67" s="1179"/>
      <c r="K67" s="1179"/>
      <c r="L67" s="1179"/>
      <c r="M67" s="1179"/>
      <c r="N67" s="1179"/>
      <c r="O67" s="1179"/>
      <c r="P67" s="1179"/>
      <c r="Q67" s="1179"/>
      <c r="R67" s="1179"/>
      <c r="S67" s="1179"/>
      <c r="T67" s="89"/>
      <c r="U67" s="155"/>
      <c r="V67"/>
      <c r="AA67" s="384" t="str">
        <f>AA61&amp;School_Year&amp;AA62&amp;SEPDSRD&amp;AA63&amp;TEXT(PTV,"$0.0000")&amp;AA64&amp;TEXT(PTV*TLW,"$#,###.00")&amp;AA65</f>
        <v>USDA WBSCM Item Code 100332 / Tomato Paste For Bulk Processing. The Pass Thru Value (PTV) has been determined based on the quantity of tomato paste in the products being offered under this program. Values quoted for the SY2020/2021 are based on the FNS/NMPA e-mail of 11/01/2019 referencing 100332 value @ $0.4686 per pound or $18,697.14 per truckload of paste. The corresponding Pass Through Value discount for each product has been indicated above (see Pass Through / Rebate Amount column) .</v>
      </c>
      <c r="AB67" s="384"/>
      <c r="AC67" s="384"/>
      <c r="AD67" s="384"/>
      <c r="AE67" s="384"/>
      <c r="AF67" s="384"/>
      <c r="AG67" s="384"/>
      <c r="AH67" s="384"/>
      <c r="AI67" s="384"/>
      <c r="AJ67" s="384"/>
      <c r="AK67" s="384"/>
      <c r="AL67" s="384"/>
      <c r="AM67" s="384"/>
      <c r="AN67" s="384"/>
      <c r="AO67" s="384"/>
      <c r="AP67" s="384"/>
      <c r="AQ67" s="384"/>
      <c r="AR67" s="384"/>
      <c r="AS67" s="384"/>
      <c r="AT67" s="384"/>
      <c r="AU67" s="384"/>
      <c r="AV67" s="384"/>
    </row>
    <row r="68" spans="1:48" ht="20.100000000000001" customHeight="1" x14ac:dyDescent="0.2">
      <c r="A68" s="3"/>
      <c r="B68" s="258"/>
      <c r="C68" s="258"/>
      <c r="D68" s="258"/>
      <c r="E68" s="258"/>
      <c r="F68" s="261"/>
      <c r="G68" s="261"/>
      <c r="H68" s="261"/>
      <c r="I68" s="261"/>
      <c r="J68" s="261"/>
      <c r="K68" s="261"/>
      <c r="L68" s="261"/>
      <c r="M68" s="261"/>
      <c r="N68" s="261"/>
      <c r="O68" s="261"/>
      <c r="P68" s="261"/>
      <c r="Q68" s="261"/>
      <c r="R68" s="583"/>
      <c r="S68" s="261"/>
      <c r="T68" s="89"/>
      <c r="U68" s="155"/>
      <c r="V68"/>
      <c r="AA68" s="384"/>
      <c r="AB68" s="384"/>
      <c r="AC68" s="384"/>
      <c r="AD68" s="384"/>
      <c r="AE68" s="384"/>
      <c r="AF68" s="384"/>
      <c r="AG68" s="384"/>
      <c r="AH68" s="384"/>
      <c r="AI68" s="384"/>
      <c r="AJ68" s="384"/>
      <c r="AK68" s="384"/>
      <c r="AL68" s="384"/>
      <c r="AM68" s="384"/>
      <c r="AN68" s="384"/>
      <c r="AO68" s="384"/>
      <c r="AP68" s="384"/>
      <c r="AQ68" s="384"/>
      <c r="AR68" s="384"/>
      <c r="AS68" s="384"/>
      <c r="AT68" s="384"/>
      <c r="AU68" s="384"/>
      <c r="AV68" s="384"/>
    </row>
    <row r="69" spans="1:48" ht="16.5" customHeight="1" x14ac:dyDescent="0.2">
      <c r="A69" s="3"/>
      <c r="B69" s="1194" t="s">
        <v>279</v>
      </c>
      <c r="C69" s="1194"/>
      <c r="D69" s="1194"/>
      <c r="E69" s="891"/>
      <c r="F69" s="891"/>
      <c r="G69" s="891"/>
      <c r="H69" s="891"/>
      <c r="I69" s="891"/>
      <c r="J69" s="891"/>
      <c r="K69" s="891"/>
      <c r="L69" s="891"/>
      <c r="M69" s="891"/>
      <c r="N69" s="891"/>
      <c r="O69" s="891"/>
      <c r="P69" s="891"/>
      <c r="Q69" s="891"/>
      <c r="R69" s="892"/>
      <c r="S69" s="891"/>
      <c r="T69" s="89"/>
      <c r="U69" s="155"/>
      <c r="V69"/>
      <c r="AA69" s="384"/>
      <c r="AB69" s="136"/>
      <c r="AC69" s="136"/>
      <c r="AD69" s="136"/>
      <c r="AE69" s="136"/>
      <c r="AF69" s="136"/>
      <c r="AG69" s="136"/>
      <c r="AH69" s="136"/>
      <c r="AI69" s="136"/>
      <c r="AJ69" s="136"/>
      <c r="AK69" s="136"/>
      <c r="AL69" s="136"/>
      <c r="AM69" s="136"/>
      <c r="AN69" s="136"/>
      <c r="AO69" s="136"/>
      <c r="AP69" s="136"/>
      <c r="AQ69" s="136"/>
      <c r="AR69" s="136"/>
      <c r="AS69" s="136"/>
      <c r="AT69" s="136"/>
      <c r="AU69" s="136"/>
      <c r="AV69" s="136"/>
    </row>
    <row r="70" spans="1:48" ht="18" x14ac:dyDescent="0.25">
      <c r="A70" s="3"/>
      <c r="B70" s="893"/>
      <c r="C70" s="893"/>
      <c r="D70" s="893"/>
      <c r="E70" s="894"/>
      <c r="F70" s="894"/>
      <c r="G70" s="894"/>
      <c r="H70" s="894"/>
      <c r="I70" s="894"/>
      <c r="J70" s="895"/>
      <c r="K70" s="894"/>
      <c r="L70" s="894"/>
      <c r="M70" s="894"/>
      <c r="N70" s="894"/>
      <c r="O70" s="894"/>
      <c r="P70" s="894"/>
      <c r="Q70" s="894"/>
      <c r="R70" s="896"/>
      <c r="S70" s="891"/>
      <c r="T70" s="89"/>
      <c r="U70" s="155"/>
      <c r="V70"/>
      <c r="AA70" s="384"/>
      <c r="AB70" s="136"/>
      <c r="AC70" s="136"/>
      <c r="AD70" s="136"/>
      <c r="AE70" s="136"/>
      <c r="AF70" s="136"/>
      <c r="AG70" s="136"/>
      <c r="AH70" s="136"/>
      <c r="AI70" s="136"/>
      <c r="AJ70" s="136"/>
      <c r="AK70" s="136"/>
      <c r="AL70" s="136"/>
      <c r="AM70" s="136"/>
      <c r="AN70" s="136"/>
      <c r="AO70" s="136"/>
      <c r="AP70" s="136"/>
      <c r="AQ70" s="136"/>
      <c r="AR70" s="136"/>
      <c r="AS70" s="136"/>
      <c r="AT70" s="136"/>
      <c r="AU70" s="136"/>
      <c r="AV70" s="136"/>
    </row>
    <row r="71" spans="1:48" ht="18" x14ac:dyDescent="0.2">
      <c r="A71" s="3"/>
      <c r="B71" s="897" t="s">
        <v>609</v>
      </c>
      <c r="C71" s="897"/>
      <c r="D71" s="897"/>
      <c r="E71" s="897" t="s">
        <v>444</v>
      </c>
      <c r="F71" s="898"/>
      <c r="G71" s="897"/>
      <c r="H71" s="897"/>
      <c r="I71" s="897" t="s">
        <v>493</v>
      </c>
      <c r="J71" s="893"/>
      <c r="K71" s="897"/>
      <c r="L71" s="893"/>
      <c r="M71" s="897"/>
      <c r="N71" s="897"/>
      <c r="O71" s="897"/>
      <c r="P71" s="897"/>
      <c r="Q71" s="897"/>
      <c r="R71" s="897"/>
      <c r="S71" s="897"/>
      <c r="T71" s="89"/>
      <c r="U71" s="155"/>
      <c r="V71"/>
    </row>
    <row r="72" spans="1:48" ht="18" x14ac:dyDescent="0.2">
      <c r="A72" s="3"/>
      <c r="B72" s="899" t="s">
        <v>826</v>
      </c>
      <c r="C72" s="900"/>
      <c r="D72" s="900"/>
      <c r="E72" s="901" t="s">
        <v>827</v>
      </c>
      <c r="F72" s="898"/>
      <c r="G72" s="901"/>
      <c r="H72" s="901"/>
      <c r="I72" s="901" t="s">
        <v>828</v>
      </c>
      <c r="J72" s="893"/>
      <c r="K72" s="901"/>
      <c r="L72" s="893"/>
      <c r="M72" s="901"/>
      <c r="N72" s="901"/>
      <c r="O72" s="901"/>
      <c r="P72" s="901"/>
      <c r="Q72" s="901"/>
      <c r="R72" s="901"/>
      <c r="S72" s="901"/>
      <c r="T72" s="89"/>
      <c r="U72" s="155"/>
      <c r="V72"/>
    </row>
    <row r="73" spans="1:48" ht="15" customHeight="1" x14ac:dyDescent="0.2">
      <c r="A73" s="3"/>
      <c r="B73" s="899" t="s">
        <v>822</v>
      </c>
      <c r="C73" s="899"/>
      <c r="D73" s="899"/>
      <c r="E73" s="899" t="s">
        <v>820</v>
      </c>
      <c r="F73" s="898"/>
      <c r="G73" s="899"/>
      <c r="H73" s="899"/>
      <c r="I73" s="899" t="s">
        <v>822</v>
      </c>
      <c r="J73" s="893"/>
      <c r="K73" s="899"/>
      <c r="L73" s="893"/>
      <c r="M73" s="899"/>
      <c r="N73" s="899"/>
      <c r="O73" s="899"/>
      <c r="P73" s="899"/>
      <c r="Q73" s="899"/>
      <c r="R73" s="899"/>
      <c r="S73" s="899"/>
      <c r="T73" s="89"/>
      <c r="U73" s="155"/>
      <c r="V73"/>
    </row>
    <row r="74" spans="1:48" ht="18" x14ac:dyDescent="0.2">
      <c r="A74" s="3"/>
      <c r="B74" s="899" t="s">
        <v>527</v>
      </c>
      <c r="C74" s="899"/>
      <c r="D74" s="899"/>
      <c r="E74" s="899" t="s">
        <v>821</v>
      </c>
      <c r="F74" s="898"/>
      <c r="G74" s="899"/>
      <c r="H74" s="899"/>
      <c r="I74" s="899" t="s">
        <v>283</v>
      </c>
      <c r="J74" s="893"/>
      <c r="K74" s="899"/>
      <c r="L74" s="893"/>
      <c r="M74" s="899"/>
      <c r="N74" s="899"/>
      <c r="O74" s="899"/>
      <c r="P74" s="899"/>
      <c r="Q74" s="899"/>
      <c r="R74" s="899"/>
      <c r="S74" s="899"/>
      <c r="T74" s="89"/>
      <c r="U74" s="155"/>
      <c r="V74"/>
    </row>
    <row r="75" spans="1:48" ht="18" x14ac:dyDescent="0.2">
      <c r="A75" s="3"/>
      <c r="B75" s="902" t="s">
        <v>528</v>
      </c>
      <c r="C75" s="902"/>
      <c r="D75" s="902"/>
      <c r="E75" s="903" t="s">
        <v>445</v>
      </c>
      <c r="F75" s="898"/>
      <c r="G75" s="903"/>
      <c r="H75" s="903"/>
      <c r="I75" s="902" t="s">
        <v>491</v>
      </c>
      <c r="J75" s="893"/>
      <c r="K75" s="902"/>
      <c r="L75" s="893"/>
      <c r="M75" s="902"/>
      <c r="N75" s="902"/>
      <c r="O75" s="902"/>
      <c r="P75" s="902"/>
      <c r="Q75" s="902"/>
      <c r="R75" s="902"/>
      <c r="S75" s="902"/>
      <c r="T75" s="89"/>
      <c r="U75" s="155"/>
      <c r="V75"/>
    </row>
    <row r="76" spans="1:48" ht="18" x14ac:dyDescent="0.25">
      <c r="A76" s="3"/>
      <c r="B76" s="904"/>
      <c r="C76" s="894"/>
      <c r="D76" s="894"/>
      <c r="E76" s="905"/>
      <c r="F76" s="906"/>
      <c r="G76" s="894"/>
      <c r="H76" s="894"/>
      <c r="I76" s="894"/>
      <c r="J76" s="893"/>
      <c r="K76" s="893"/>
      <c r="L76" s="894"/>
      <c r="M76" s="894"/>
      <c r="N76" s="894"/>
      <c r="O76" s="894"/>
      <c r="P76" s="907"/>
      <c r="Q76" s="894"/>
      <c r="R76" s="896"/>
      <c r="S76" s="891"/>
      <c r="T76" s="89"/>
      <c r="U76" s="155"/>
      <c r="V76"/>
    </row>
    <row r="77" spans="1:48" ht="15.75" thickBot="1" x14ac:dyDescent="0.25">
      <c r="A77" s="3"/>
      <c r="B77" s="234"/>
      <c r="C77" s="234"/>
      <c r="D77" s="175"/>
      <c r="E77" s="234"/>
      <c r="F77" s="175"/>
      <c r="G77" s="244"/>
      <c r="H77" s="175"/>
      <c r="I77" s="175"/>
      <c r="J77" s="175"/>
      <c r="K77" s="244"/>
      <c r="L77" s="175"/>
      <c r="M77" s="175"/>
      <c r="N77" s="175"/>
      <c r="O77" s="175"/>
      <c r="P77" s="571"/>
      <c r="Q77" s="175"/>
      <c r="R77" s="572"/>
      <c r="S77" s="175"/>
      <c r="T77" s="89"/>
      <c r="U77" s="155"/>
      <c r="V77"/>
    </row>
    <row r="78" spans="1:48" ht="15" x14ac:dyDescent="0.2">
      <c r="A78" s="459"/>
      <c r="B78" s="573"/>
      <c r="C78" s="574"/>
      <c r="D78" s="574"/>
      <c r="E78" s="574"/>
      <c r="F78" s="574"/>
      <c r="G78" s="574"/>
      <c r="H78" s="574"/>
      <c r="I78" s="574"/>
      <c r="J78" s="573"/>
      <c r="K78" s="573"/>
      <c r="L78" s="573"/>
      <c r="M78" s="573"/>
      <c r="N78" s="573"/>
      <c r="O78" s="573"/>
      <c r="P78" s="573"/>
      <c r="Q78" s="573"/>
      <c r="R78" s="575"/>
      <c r="S78" s="576"/>
      <c r="T78" s="89"/>
      <c r="U78" s="155"/>
      <c r="V78"/>
    </row>
    <row r="79" spans="1:48" ht="18" x14ac:dyDescent="0.2">
      <c r="A79" s="459"/>
      <c r="B79" s="577" t="s">
        <v>468</v>
      </c>
      <c r="C79" s="327"/>
      <c r="D79" s="566"/>
      <c r="E79" s="566"/>
      <c r="F79" s="566"/>
      <c r="G79" s="566"/>
      <c r="H79" s="327"/>
      <c r="I79" s="327"/>
      <c r="J79" s="327"/>
      <c r="K79" s="359"/>
      <c r="L79" s="359"/>
      <c r="M79" s="327"/>
      <c r="N79" s="327"/>
      <c r="O79" s="327"/>
      <c r="P79" s="327"/>
      <c r="Q79" s="327"/>
      <c r="R79" s="360"/>
      <c r="S79" s="361"/>
      <c r="T79" s="89"/>
      <c r="U79" s="155"/>
      <c r="V79"/>
    </row>
    <row r="80" spans="1:48" ht="18" x14ac:dyDescent="0.2">
      <c r="A80" s="459"/>
      <c r="B80" s="327"/>
      <c r="C80" s="327"/>
      <c r="D80" s="362"/>
      <c r="E80" s="1192" t="s">
        <v>146</v>
      </c>
      <c r="F80" s="1192"/>
      <c r="G80" s="1192"/>
      <c r="H80" s="362"/>
      <c r="I80" s="359"/>
      <c r="J80" s="359"/>
      <c r="K80" s="359"/>
      <c r="L80" s="359"/>
      <c r="M80" s="359"/>
      <c r="N80" s="359"/>
      <c r="O80" s="359"/>
      <c r="P80" s="362"/>
      <c r="Q80" s="327"/>
      <c r="R80" s="360"/>
      <c r="S80" s="361"/>
      <c r="T80" s="89"/>
      <c r="U80" s="155"/>
      <c r="V80"/>
    </row>
    <row r="81" spans="1:22" ht="18" customHeight="1" x14ac:dyDescent="0.2">
      <c r="A81" s="459"/>
      <c r="B81" s="367"/>
      <c r="C81" s="363" t="s">
        <v>327</v>
      </c>
      <c r="D81" s="567" t="s">
        <v>948</v>
      </c>
      <c r="E81" s="364" t="s">
        <v>950</v>
      </c>
      <c r="F81" s="363"/>
      <c r="G81" s="365" t="s">
        <v>324</v>
      </c>
      <c r="H81" s="1193" t="s">
        <v>952</v>
      </c>
      <c r="I81" s="1193"/>
      <c r="J81" s="1193"/>
      <c r="K81" s="567"/>
      <c r="L81" s="567"/>
      <c r="M81" s="567"/>
      <c r="N81" s="366"/>
      <c r="O81" s="327"/>
      <c r="P81" s="366"/>
      <c r="Q81" s="367"/>
      <c r="R81" s="368"/>
      <c r="S81" s="369"/>
      <c r="T81" s="89"/>
      <c r="U81" s="155"/>
      <c r="V81"/>
    </row>
    <row r="82" spans="1:22" ht="18" x14ac:dyDescent="0.2">
      <c r="A82" s="459"/>
      <c r="B82" s="367"/>
      <c r="C82" s="365" t="s">
        <v>328</v>
      </c>
      <c r="D82" s="567" t="s">
        <v>949</v>
      </c>
      <c r="E82" s="567" t="s">
        <v>951</v>
      </c>
      <c r="F82" s="567"/>
      <c r="G82" s="365" t="s">
        <v>326</v>
      </c>
      <c r="H82" s="370" t="s">
        <v>953</v>
      </c>
      <c r="I82" s="567"/>
      <c r="J82" s="567"/>
      <c r="K82" s="567"/>
      <c r="L82" s="367"/>
      <c r="M82" s="367"/>
      <c r="N82" s="366"/>
      <c r="O82" s="327"/>
      <c r="P82" s="365" t="s">
        <v>146</v>
      </c>
      <c r="Q82" s="327"/>
      <c r="R82" s="360"/>
      <c r="S82" s="371"/>
      <c r="T82" s="89"/>
      <c r="U82" s="155"/>
      <c r="V82"/>
    </row>
    <row r="83" spans="1:22" ht="18" x14ac:dyDescent="0.2">
      <c r="A83" s="459"/>
      <c r="B83" s="327"/>
      <c r="C83" s="327"/>
      <c r="D83" s="327"/>
      <c r="E83" s="327"/>
      <c r="F83" s="327"/>
      <c r="G83" s="367"/>
      <c r="H83" s="1191"/>
      <c r="I83" s="1191"/>
      <c r="J83" s="1191"/>
      <c r="K83" s="1191"/>
      <c r="L83" s="1191"/>
      <c r="M83" s="1191"/>
      <c r="N83" s="1191"/>
      <c r="O83" s="327"/>
      <c r="P83" s="365" t="s">
        <v>146</v>
      </c>
      <c r="Q83" s="327"/>
      <c r="R83" s="360"/>
      <c r="S83" s="371"/>
      <c r="T83" s="89"/>
      <c r="U83" s="155"/>
      <c r="V83"/>
    </row>
    <row r="84" spans="1:22" ht="18.75" thickBot="1" x14ac:dyDescent="0.25">
      <c r="A84" s="459"/>
      <c r="B84" s="578"/>
      <c r="C84" s="578"/>
      <c r="D84" s="578"/>
      <c r="E84" s="578"/>
      <c r="F84" s="578"/>
      <c r="G84" s="578"/>
      <c r="H84" s="579"/>
      <c r="I84" s="579"/>
      <c r="J84" s="578"/>
      <c r="K84" s="580"/>
      <c r="L84" s="579"/>
      <c r="M84" s="578"/>
      <c r="N84" s="578"/>
      <c r="O84" s="579"/>
      <c r="P84" s="579"/>
      <c r="Q84" s="579"/>
      <c r="R84" s="581"/>
      <c r="S84" s="582"/>
      <c r="T84" s="89"/>
      <c r="U84" s="155"/>
      <c r="V84"/>
    </row>
    <row r="85" spans="1:22" x14ac:dyDescent="0.2">
      <c r="A85" s="5"/>
      <c r="B85" s="162"/>
      <c r="C85" s="3"/>
      <c r="D85" s="3"/>
      <c r="E85" s="3"/>
      <c r="F85" s="89"/>
      <c r="G85" s="89"/>
      <c r="H85" s="89"/>
      <c r="I85" s="89"/>
      <c r="J85" s="89"/>
      <c r="K85" s="89"/>
      <c r="L85" s="89"/>
      <c r="M85" s="89"/>
      <c r="N85" s="89"/>
      <c r="O85" s="89"/>
      <c r="P85" s="89"/>
      <c r="Q85" s="89"/>
      <c r="R85" s="354"/>
      <c r="S85" s="89"/>
      <c r="T85" s="89"/>
      <c r="U85" s="155"/>
      <c r="V85"/>
    </row>
    <row r="86" spans="1:22" x14ac:dyDescent="0.2">
      <c r="A86" s="5"/>
      <c r="B86" s="89"/>
      <c r="C86" s="3"/>
      <c r="D86" s="3"/>
      <c r="E86" s="3"/>
      <c r="F86" s="89"/>
      <c r="G86" s="89"/>
      <c r="H86" s="89"/>
      <c r="I86" s="89"/>
      <c r="J86" s="89"/>
      <c r="K86" s="89"/>
      <c r="L86" s="89"/>
      <c r="M86" s="89"/>
      <c r="N86" s="89"/>
      <c r="O86" s="89"/>
      <c r="P86" s="89"/>
      <c r="Q86" s="89"/>
      <c r="R86" s="354"/>
      <c r="S86" s="89"/>
      <c r="T86" s="89"/>
      <c r="U86" s="155"/>
      <c r="V86"/>
    </row>
    <row r="87" spans="1:22" x14ac:dyDescent="0.2">
      <c r="A87" s="5"/>
      <c r="B87" s="89"/>
      <c r="C87" s="3"/>
      <c r="D87" s="3"/>
      <c r="E87" s="3"/>
      <c r="F87" s="89"/>
      <c r="G87" s="89"/>
      <c r="H87" s="89"/>
      <c r="I87" s="89"/>
      <c r="J87" s="89"/>
      <c r="K87" s="89"/>
      <c r="L87" s="89"/>
      <c r="M87" s="89"/>
      <c r="N87" s="89"/>
      <c r="O87" s="89"/>
      <c r="P87" s="89"/>
      <c r="Q87" s="89"/>
      <c r="R87" s="354"/>
      <c r="S87" s="89"/>
      <c r="T87" s="89"/>
      <c r="U87" s="155"/>
      <c r="V87"/>
    </row>
    <row r="88" spans="1:22" x14ac:dyDescent="0.2">
      <c r="A88" s="5"/>
      <c r="B88" s="89"/>
      <c r="C88" s="3"/>
      <c r="D88" s="3"/>
      <c r="E88" s="3"/>
      <c r="F88" s="89"/>
      <c r="G88" s="89"/>
      <c r="H88" s="89"/>
      <c r="I88" s="89"/>
      <c r="J88" s="89"/>
      <c r="K88" s="89"/>
      <c r="L88" s="89"/>
      <c r="M88" s="89"/>
      <c r="N88" s="89"/>
      <c r="O88" s="89"/>
      <c r="P88" s="89"/>
      <c r="Q88" s="89"/>
      <c r="R88" s="354"/>
      <c r="S88" s="89"/>
      <c r="T88" s="89"/>
      <c r="U88" s="155"/>
      <c r="V88"/>
    </row>
    <row r="89" spans="1:22" x14ac:dyDescent="0.2">
      <c r="A89" s="5"/>
      <c r="B89" s="89"/>
      <c r="C89" s="3"/>
      <c r="D89" s="3"/>
      <c r="E89" s="3"/>
      <c r="F89" s="89"/>
      <c r="G89" s="89"/>
      <c r="H89" s="89"/>
      <c r="I89" s="89"/>
      <c r="J89" s="89"/>
      <c r="K89" s="89"/>
      <c r="L89" s="89"/>
      <c r="M89" s="89"/>
      <c r="N89" s="89"/>
      <c r="O89" s="89"/>
      <c r="P89" s="89"/>
      <c r="Q89" s="89"/>
      <c r="R89" s="354"/>
      <c r="S89" s="89"/>
      <c r="T89" s="89"/>
      <c r="U89" s="155"/>
      <c r="V89"/>
    </row>
    <row r="90" spans="1:22" x14ac:dyDescent="0.2">
      <c r="A90" s="5"/>
      <c r="B90" s="89"/>
      <c r="C90" s="3"/>
      <c r="D90" s="3"/>
      <c r="E90" s="3"/>
      <c r="F90" s="89"/>
      <c r="G90" s="89"/>
      <c r="H90" s="89"/>
      <c r="I90" s="89"/>
      <c r="J90" s="89"/>
      <c r="K90" s="89"/>
      <c r="L90" s="89"/>
      <c r="M90" s="89"/>
      <c r="N90" s="89"/>
      <c r="O90" s="89"/>
      <c r="P90" s="89"/>
      <c r="Q90" s="89"/>
      <c r="R90" s="354"/>
      <c r="S90" s="89"/>
      <c r="T90" s="89"/>
      <c r="U90" s="155"/>
      <c r="V90"/>
    </row>
    <row r="91" spans="1:22" x14ac:dyDescent="0.2">
      <c r="A91" s="5"/>
      <c r="B91" s="89"/>
      <c r="C91" s="3"/>
      <c r="D91" s="3"/>
      <c r="E91" s="3"/>
      <c r="F91" s="89"/>
      <c r="G91" s="89"/>
      <c r="H91" s="89"/>
      <c r="I91" s="89"/>
      <c r="J91" s="89"/>
      <c r="K91" s="89"/>
      <c r="L91" s="89"/>
      <c r="M91" s="89"/>
      <c r="N91" s="89"/>
      <c r="O91" s="89"/>
      <c r="P91" s="89"/>
      <c r="Q91" s="89"/>
      <c r="R91" s="354"/>
      <c r="S91" s="89"/>
      <c r="T91" s="89"/>
      <c r="U91" s="155"/>
      <c r="V91"/>
    </row>
    <row r="92" spans="1:22" x14ac:dyDescent="0.2">
      <c r="A92" s="5"/>
      <c r="B92" s="89"/>
      <c r="C92" s="3"/>
      <c r="D92" s="3"/>
      <c r="E92" s="3"/>
      <c r="F92" s="89"/>
      <c r="G92" s="89"/>
      <c r="H92" s="89"/>
      <c r="I92" s="89"/>
      <c r="J92" s="89"/>
      <c r="K92" s="89"/>
      <c r="L92" s="89"/>
      <c r="M92" s="89"/>
      <c r="N92" s="89"/>
      <c r="O92" s="89"/>
      <c r="P92" s="89"/>
      <c r="Q92" s="89"/>
      <c r="R92" s="354"/>
      <c r="S92" s="89"/>
      <c r="T92" s="89"/>
      <c r="U92" s="155"/>
      <c r="V92"/>
    </row>
    <row r="93" spans="1:22" x14ac:dyDescent="0.2">
      <c r="A93" s="5"/>
      <c r="B93" s="89"/>
      <c r="C93" s="3"/>
      <c r="D93" s="3"/>
      <c r="E93" s="3"/>
      <c r="F93" s="89"/>
      <c r="G93" s="89"/>
      <c r="H93" s="89"/>
      <c r="I93" s="89"/>
      <c r="J93" s="89"/>
      <c r="K93" s="89"/>
      <c r="L93" s="89"/>
      <c r="M93" s="89"/>
      <c r="N93" s="89"/>
      <c r="O93" s="89"/>
      <c r="P93" s="89"/>
      <c r="Q93" s="89"/>
      <c r="R93" s="354"/>
      <c r="S93" s="89"/>
      <c r="T93" s="89"/>
      <c r="U93" s="155"/>
      <c r="V93"/>
    </row>
    <row r="94" spans="1:22" x14ac:dyDescent="0.2">
      <c r="A94" s="5"/>
      <c r="B94" s="89"/>
      <c r="C94" s="3"/>
      <c r="D94" s="3"/>
      <c r="E94" s="3"/>
      <c r="F94" s="89"/>
      <c r="G94" s="89"/>
      <c r="H94" s="89"/>
      <c r="I94" s="89"/>
      <c r="J94" s="89"/>
      <c r="K94" s="89"/>
      <c r="L94" s="89"/>
      <c r="M94" s="89"/>
      <c r="N94" s="89"/>
      <c r="O94" s="89"/>
      <c r="P94" s="89"/>
      <c r="Q94" s="89"/>
      <c r="R94" s="354"/>
      <c r="S94" s="89"/>
      <c r="T94" s="89"/>
      <c r="U94" s="155"/>
      <c r="V94"/>
    </row>
    <row r="95" spans="1:22" x14ac:dyDescent="0.2">
      <c r="A95" s="5"/>
      <c r="B95" s="89"/>
      <c r="C95" s="3"/>
      <c r="D95" s="3"/>
      <c r="E95" s="3"/>
      <c r="F95" s="89"/>
      <c r="G95" s="89"/>
      <c r="H95" s="89"/>
      <c r="I95" s="89"/>
      <c r="J95" s="89"/>
      <c r="K95" s="89"/>
      <c r="L95" s="89"/>
      <c r="M95" s="89"/>
      <c r="N95" s="89"/>
      <c r="O95" s="89"/>
      <c r="P95" s="89"/>
      <c r="Q95" s="89"/>
      <c r="R95" s="354"/>
      <c r="S95" s="89"/>
      <c r="T95" s="89"/>
      <c r="U95" s="155"/>
      <c r="V95"/>
    </row>
    <row r="96" spans="1:22" x14ac:dyDescent="0.2">
      <c r="A96" s="5"/>
      <c r="B96" s="89"/>
      <c r="C96" s="3"/>
      <c r="D96" s="3"/>
      <c r="E96" s="3"/>
      <c r="F96" s="89"/>
      <c r="G96" s="89"/>
      <c r="H96" s="89"/>
      <c r="I96" s="89"/>
      <c r="J96" s="89"/>
      <c r="K96" s="89"/>
      <c r="L96" s="89"/>
      <c r="M96" s="89"/>
      <c r="N96" s="89"/>
      <c r="O96" s="89"/>
      <c r="P96" s="89"/>
      <c r="Q96" s="89"/>
      <c r="R96" s="354"/>
      <c r="S96" s="89"/>
      <c r="T96" s="89"/>
      <c r="U96" s="155"/>
      <c r="V96"/>
    </row>
    <row r="97" spans="1:22" x14ac:dyDescent="0.2">
      <c r="A97" s="5"/>
      <c r="B97" s="89"/>
      <c r="C97" s="3"/>
      <c r="D97" s="3"/>
      <c r="E97" s="3"/>
      <c r="F97" s="89"/>
      <c r="G97" s="89"/>
      <c r="H97" s="89"/>
      <c r="I97" s="89"/>
      <c r="J97" s="89"/>
      <c r="K97" s="89"/>
      <c r="L97" s="89"/>
      <c r="M97" s="89"/>
      <c r="N97" s="89"/>
      <c r="O97" s="89"/>
      <c r="P97" s="89"/>
      <c r="Q97" s="89"/>
      <c r="R97" s="354"/>
      <c r="S97" s="89"/>
      <c r="T97" s="89"/>
      <c r="U97" s="155"/>
      <c r="V97"/>
    </row>
    <row r="98" spans="1:22" x14ac:dyDescent="0.2">
      <c r="A98" s="5"/>
      <c r="B98" s="89"/>
      <c r="C98" s="3"/>
      <c r="D98" s="3"/>
      <c r="E98" s="3"/>
      <c r="F98" s="89"/>
      <c r="G98" s="89"/>
      <c r="H98" s="89"/>
      <c r="I98" s="89"/>
      <c r="J98" s="89"/>
      <c r="K98" s="89"/>
      <c r="L98" s="89"/>
      <c r="M98" s="89"/>
      <c r="N98" s="89"/>
      <c r="O98" s="89"/>
      <c r="P98" s="89"/>
      <c r="Q98" s="89"/>
      <c r="R98" s="354"/>
      <c r="S98" s="89"/>
      <c r="T98" s="89"/>
      <c r="U98" s="155"/>
      <c r="V98"/>
    </row>
    <row r="99" spans="1:22" x14ac:dyDescent="0.2">
      <c r="A99" s="5"/>
      <c r="B99" s="89"/>
      <c r="C99" s="3"/>
      <c r="D99" s="3"/>
      <c r="F99" s="89"/>
      <c r="G99" s="89"/>
      <c r="H99" s="89"/>
      <c r="I99" s="89"/>
      <c r="J99" s="89"/>
      <c r="K99" s="89"/>
      <c r="L99" s="89"/>
      <c r="M99" s="89"/>
      <c r="N99" s="89"/>
      <c r="O99" s="89"/>
      <c r="P99" s="89"/>
      <c r="Q99" s="89"/>
      <c r="R99" s="354"/>
      <c r="S99" s="89"/>
      <c r="T99" s="89"/>
      <c r="U99" s="155"/>
      <c r="V99"/>
    </row>
    <row r="100" spans="1:22" ht="26.25" customHeight="1" x14ac:dyDescent="0.2">
      <c r="A100" s="5"/>
      <c r="B100" s="89"/>
      <c r="C100" s="3"/>
      <c r="D100" s="3"/>
      <c r="E100" s="3"/>
      <c r="F100" s="89"/>
      <c r="G100" s="89"/>
      <c r="H100" s="3"/>
      <c r="I100" s="89"/>
      <c r="J100" s="3"/>
      <c r="K100" s="89"/>
      <c r="L100" s="89"/>
      <c r="M100" s="89"/>
      <c r="N100" s="89"/>
      <c r="O100" s="89"/>
      <c r="P100" s="89"/>
      <c r="Q100" s="89"/>
      <c r="R100" s="354"/>
      <c r="S100" s="89"/>
      <c r="T100" s="89"/>
      <c r="U100" s="155"/>
      <c r="V100"/>
    </row>
    <row r="101" spans="1:22" ht="14.25" x14ac:dyDescent="0.2">
      <c r="A101" s="5"/>
      <c r="B101" s="89"/>
      <c r="C101" s="89"/>
      <c r="D101" s="89"/>
      <c r="F101" s="95"/>
      <c r="G101" s="95"/>
      <c r="H101" s="3"/>
      <c r="I101" s="95"/>
      <c r="J101" s="3"/>
      <c r="K101" s="89"/>
      <c r="L101" s="89"/>
      <c r="M101" s="89"/>
      <c r="N101" s="89"/>
      <c r="O101" s="89"/>
      <c r="P101" s="89"/>
      <c r="Q101" s="89"/>
      <c r="R101" s="354"/>
      <c r="S101" s="89"/>
      <c r="T101" s="89"/>
      <c r="U101" s="155"/>
      <c r="V101"/>
    </row>
    <row r="102" spans="1:22" ht="18" x14ac:dyDescent="0.25">
      <c r="A102" s="5"/>
      <c r="B102" s="1077" t="s">
        <v>308</v>
      </c>
      <c r="C102" s="1077"/>
      <c r="D102" s="1077"/>
      <c r="E102" s="1077"/>
      <c r="F102" s="1077"/>
      <c r="G102" s="1077"/>
      <c r="H102" s="1077"/>
      <c r="I102" s="1077"/>
      <c r="J102" s="1077"/>
      <c r="K102" s="1077"/>
      <c r="L102" s="1077"/>
      <c r="M102" s="1077"/>
      <c r="N102" s="1077"/>
      <c r="O102" s="1077"/>
      <c r="P102" s="1077"/>
      <c r="Q102" s="1077"/>
      <c r="R102" s="1077"/>
      <c r="S102" s="1077"/>
      <c r="T102" s="89"/>
      <c r="U102" s="155"/>
      <c r="V102"/>
    </row>
    <row r="103" spans="1:22" x14ac:dyDescent="0.2">
      <c r="A103" s="5"/>
      <c r="B103" s="89"/>
      <c r="C103" s="3"/>
      <c r="D103" s="3"/>
      <c r="E103" s="3"/>
      <c r="F103" s="3"/>
      <c r="G103" s="3"/>
      <c r="H103" s="3"/>
      <c r="I103" s="3"/>
      <c r="J103" s="3"/>
      <c r="K103" s="89"/>
      <c r="L103" s="89"/>
      <c r="M103" s="89"/>
      <c r="N103" s="89"/>
      <c r="O103" s="89"/>
      <c r="P103" s="89"/>
      <c r="Q103" s="89"/>
      <c r="R103" s="354"/>
      <c r="S103" s="89"/>
      <c r="T103" s="89"/>
      <c r="U103" s="155"/>
      <c r="V103"/>
    </row>
    <row r="104" spans="1:22" x14ac:dyDescent="0.2">
      <c r="A104" s="155"/>
      <c r="B104" s="108"/>
      <c r="C104" s="108"/>
      <c r="D104" s="108"/>
      <c r="E104" s="108"/>
      <c r="F104" s="108"/>
      <c r="G104" s="108"/>
      <c r="H104" s="108"/>
      <c r="I104" s="108"/>
      <c r="J104" s="108"/>
      <c r="K104" s="108"/>
      <c r="L104" s="108"/>
      <c r="M104" s="108"/>
      <c r="N104" s="108"/>
      <c r="O104" s="108"/>
      <c r="P104" s="108"/>
      <c r="Q104" s="108"/>
      <c r="R104" s="356"/>
      <c r="S104" s="108"/>
      <c r="T104" s="108"/>
      <c r="U104" s="155"/>
      <c r="V104"/>
    </row>
    <row r="105" spans="1:22" x14ac:dyDescent="0.2">
      <c r="A105" s="155"/>
      <c r="B105" s="155"/>
      <c r="C105" s="155"/>
      <c r="D105" s="155"/>
      <c r="E105" s="155"/>
      <c r="F105" s="182"/>
      <c r="G105" s="155"/>
      <c r="H105" s="155"/>
      <c r="I105" s="155"/>
      <c r="J105" s="155"/>
      <c r="K105" s="155"/>
      <c r="L105" s="155"/>
      <c r="M105" s="155"/>
      <c r="N105" s="183"/>
      <c r="O105" s="183"/>
      <c r="P105" s="183"/>
      <c r="Q105" s="155"/>
      <c r="R105" s="357"/>
      <c r="S105" s="155"/>
      <c r="T105" s="155"/>
      <c r="U105" s="155"/>
    </row>
    <row r="106" spans="1:22" x14ac:dyDescent="0.2">
      <c r="A106" s="155"/>
      <c r="B106" s="155"/>
      <c r="C106" s="155"/>
      <c r="D106" s="155"/>
      <c r="E106" s="155"/>
      <c r="F106" s="182"/>
      <c r="G106" s="155"/>
      <c r="H106" s="155"/>
      <c r="I106" s="155"/>
      <c r="J106" s="155"/>
      <c r="K106" s="155"/>
      <c r="L106" s="155"/>
      <c r="M106" s="155"/>
      <c r="N106" s="183"/>
      <c r="O106" s="183"/>
      <c r="P106" s="183"/>
      <c r="Q106" s="155"/>
      <c r="R106" s="357"/>
      <c r="S106" s="155"/>
      <c r="T106" s="155"/>
      <c r="U106" s="155"/>
    </row>
  </sheetData>
  <sheetProtection selectLockedCells="1"/>
  <mergeCells count="32">
    <mergeCell ref="F63:I63"/>
    <mergeCell ref="F64:I64"/>
    <mergeCell ref="B66:E66"/>
    <mergeCell ref="F65:I65"/>
    <mergeCell ref="B60:E60"/>
    <mergeCell ref="H83:N83"/>
    <mergeCell ref="J67:S67"/>
    <mergeCell ref="E80:G80"/>
    <mergeCell ref="H81:J81"/>
    <mergeCell ref="B67:E67"/>
    <mergeCell ref="B69:D69"/>
    <mergeCell ref="I55:P55"/>
    <mergeCell ref="D34:E34"/>
    <mergeCell ref="B58:R58"/>
    <mergeCell ref="B54:F54"/>
    <mergeCell ref="R56:S56"/>
    <mergeCell ref="B102:S102"/>
    <mergeCell ref="D2:O2"/>
    <mergeCell ref="J66:S66"/>
    <mergeCell ref="F67:I67"/>
    <mergeCell ref="J60:S60"/>
    <mergeCell ref="F60:I60"/>
    <mergeCell ref="F61:I61"/>
    <mergeCell ref="F66:I66"/>
    <mergeCell ref="J63:S63"/>
    <mergeCell ref="J64:S64"/>
    <mergeCell ref="F62:I62"/>
    <mergeCell ref="J61:S61"/>
    <mergeCell ref="J62:S62"/>
    <mergeCell ref="J65:S65"/>
    <mergeCell ref="D7:E7"/>
    <mergeCell ref="B55:E55"/>
  </mergeCells>
  <phoneticPr fontId="0" type="noConversion"/>
  <hyperlinks>
    <hyperlink ref="H82" r:id="rId1" xr:uid="{00000000-0004-0000-0B00-000000000000}"/>
    <hyperlink ref="B66" r:id="rId2" display="http://www.redgold.com/red-gold-company/foodservice/k-12-school-program" xr:uid="{00000000-0004-0000-0B00-000001000000}"/>
    <hyperlink ref="B67" r:id="rId3" xr:uid="{00000000-0004-0000-0B00-000002000000}"/>
    <hyperlink ref="B75" r:id="rId4" xr:uid="{00000000-0004-0000-0B00-000003000000}"/>
    <hyperlink ref="I75" r:id="rId5" xr:uid="{00000000-0004-0000-0B00-000004000000}"/>
    <hyperlink ref="E75" r:id="rId6" xr:uid="{00000000-0004-0000-0B00-000005000000}"/>
  </hyperlinks>
  <printOptions horizontalCentered="1"/>
  <pageMargins left="0.7" right="0.7" top="0.75" bottom="0.75" header="0.3" footer="0.3"/>
  <pageSetup scale="50" fitToHeight="0" orientation="landscape" r:id="rId7"/>
  <headerFooter alignWithMargins="0">
    <oddHeader>Page &amp;P of &amp;N</oddHeader>
  </headerFooter>
  <rowBreaks count="1" manualBreakCount="1">
    <brk id="56" max="19"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9903E-CBA6-455B-AAE3-A3E43EA49646}">
  <sheetPr codeName="Sheet2">
    <pageSetUpPr fitToPage="1"/>
  </sheetPr>
  <dimension ref="A1:AK68"/>
  <sheetViews>
    <sheetView tabSelected="1" zoomScale="70" zoomScaleNormal="70" zoomScaleSheetLayoutView="30" workbookViewId="0">
      <selection activeCell="N13" sqref="N13"/>
    </sheetView>
  </sheetViews>
  <sheetFormatPr defaultColWidth="9.140625" defaultRowHeight="12.75" x14ac:dyDescent="0.2"/>
  <cols>
    <col min="1" max="1" width="1" style="271" customWidth="1"/>
    <col min="2" max="2" width="29.42578125" style="287" hidden="1" customWidth="1"/>
    <col min="3" max="3" width="10" style="718" bestFit="1" customWidth="1"/>
    <col min="4" max="4" width="10" style="288" bestFit="1" customWidth="1"/>
    <col min="5" max="5" width="12.7109375" style="288" bestFit="1" customWidth="1"/>
    <col min="6" max="6" width="11.28515625" style="718" bestFit="1" customWidth="1"/>
    <col min="7" max="7" width="10.42578125" style="271" customWidth="1"/>
    <col min="8" max="8" width="112.7109375" style="271" customWidth="1"/>
    <col min="9" max="9" width="17.85546875" style="271" customWidth="1"/>
    <col min="10" max="10" width="18.140625" style="718" customWidth="1"/>
    <col min="11" max="11" width="15.5703125" style="301" customWidth="1"/>
    <col min="12" max="12" width="14.140625" style="271" customWidth="1"/>
    <col min="13" max="13" width="13" style="271" customWidth="1"/>
    <col min="14" max="14" width="11" style="271" customWidth="1"/>
    <col min="15" max="15" width="13.7109375" style="315" customWidth="1"/>
    <col min="16" max="16" width="13" style="271" customWidth="1"/>
    <col min="17" max="17" width="13.7109375" style="315" customWidth="1"/>
    <col min="18" max="18" width="1.140625" style="271" customWidth="1"/>
    <col min="19" max="19" width="11.5703125" style="378" customWidth="1"/>
    <col min="20" max="20" width="13.5703125" style="378" customWidth="1"/>
    <col min="21" max="21" width="9.140625" style="607" customWidth="1"/>
    <col min="22" max="22" width="9.140625" style="607"/>
    <col min="23" max="23" width="10.85546875" style="607" bestFit="1" customWidth="1"/>
    <col min="24" max="32" width="9.140625" style="607"/>
    <col min="33" max="33" width="9.140625" style="601"/>
    <col min="34" max="37" width="9.140625" style="301"/>
    <col min="38" max="16384" width="9.140625" style="271"/>
  </cols>
  <sheetData>
    <row r="1" spans="1:37" ht="7.5" customHeight="1" thickBot="1" x14ac:dyDescent="0.25">
      <c r="A1" s="266">
        <v>65</v>
      </c>
      <c r="B1" s="267"/>
      <c r="C1" s="680"/>
      <c r="D1" s="268"/>
      <c r="E1" s="268"/>
      <c r="F1" s="680"/>
      <c r="G1" s="266"/>
      <c r="H1" s="266"/>
      <c r="I1" s="269"/>
      <c r="J1" s="712"/>
      <c r="K1" s="289"/>
      <c r="L1" s="269"/>
      <c r="M1" s="269"/>
      <c r="N1" s="269"/>
      <c r="O1" s="310" t="s">
        <v>146</v>
      </c>
      <c r="P1" s="269"/>
      <c r="Q1" s="585"/>
      <c r="R1" s="269"/>
    </row>
    <row r="2" spans="1:37" ht="27.75" customHeight="1" thickBot="1" x14ac:dyDescent="0.25">
      <c r="A2" s="266"/>
      <c r="B2" s="267"/>
      <c r="C2" s="680"/>
      <c r="D2" s="268"/>
      <c r="E2" s="268"/>
      <c r="F2" s="680"/>
      <c r="G2" s="949" t="str">
        <f>("SCHOOL YEAR "&amp;School_Year)</f>
        <v>SCHOOL YEAR 2025/2026</v>
      </c>
      <c r="H2" s="949"/>
      <c r="I2" s="269"/>
      <c r="J2" s="712"/>
      <c r="K2" s="289"/>
      <c r="L2" s="586"/>
      <c r="M2" s="586"/>
      <c r="N2" s="954" t="s">
        <v>988</v>
      </c>
      <c r="O2" s="955"/>
      <c r="P2" s="955"/>
      <c r="Q2" s="956"/>
      <c r="R2" s="318"/>
      <c r="V2" s="607" t="s">
        <v>567</v>
      </c>
      <c r="W2" s="607">
        <v>0.79869999999999997</v>
      </c>
    </row>
    <row r="3" spans="1:37" ht="42" customHeight="1" thickBot="1" x14ac:dyDescent="0.25">
      <c r="A3" s="266"/>
      <c r="B3" s="267"/>
      <c r="C3" s="680"/>
      <c r="D3" s="268"/>
      <c r="E3" s="268"/>
      <c r="F3" s="680"/>
      <c r="G3" s="950" t="s">
        <v>252</v>
      </c>
      <c r="H3" s="950"/>
      <c r="I3" s="586"/>
      <c r="J3" s="713"/>
      <c r="K3" s="587"/>
      <c r="L3" s="586"/>
      <c r="M3" s="586"/>
      <c r="N3" s="958" t="s">
        <v>784</v>
      </c>
      <c r="O3" s="959"/>
      <c r="P3" s="959"/>
      <c r="Q3" s="960"/>
      <c r="R3" s="318"/>
      <c r="V3" s="607" t="s">
        <v>568</v>
      </c>
      <c r="W3" s="607" t="s">
        <v>922</v>
      </c>
    </row>
    <row r="4" spans="1:37" ht="23.25" customHeight="1" thickBot="1" x14ac:dyDescent="0.25">
      <c r="A4" s="266"/>
      <c r="B4" s="267"/>
      <c r="C4" s="680"/>
      <c r="D4" s="268"/>
      <c r="E4" s="268"/>
      <c r="F4" s="680"/>
      <c r="G4" s="961" t="s">
        <v>760</v>
      </c>
      <c r="H4" s="961"/>
      <c r="I4" s="589"/>
      <c r="J4" s="714"/>
      <c r="K4" s="589"/>
      <c r="L4" s="589"/>
      <c r="M4" s="589"/>
      <c r="N4" s="951" t="s">
        <v>198</v>
      </c>
      <c r="O4" s="952"/>
      <c r="P4" s="952"/>
      <c r="Q4" s="953"/>
      <c r="R4" s="584"/>
      <c r="V4" s="607" t="s">
        <v>581</v>
      </c>
      <c r="W4" s="607">
        <v>39900</v>
      </c>
    </row>
    <row r="5" spans="1:37" s="276" customFormat="1" ht="20.100000000000001" customHeight="1" thickBot="1" x14ac:dyDescent="0.25">
      <c r="A5" s="272"/>
      <c r="B5" s="273"/>
      <c r="C5" s="712"/>
      <c r="D5" s="789"/>
      <c r="E5" s="789"/>
      <c r="F5" s="712"/>
      <c r="G5" s="269"/>
      <c r="H5" s="790" t="s">
        <v>146</v>
      </c>
      <c r="I5" s="590"/>
      <c r="J5" s="715"/>
      <c r="K5" s="591"/>
      <c r="L5" s="590"/>
      <c r="M5" s="590"/>
      <c r="N5" s="947" t="s">
        <v>196</v>
      </c>
      <c r="O5" s="948"/>
      <c r="P5" s="947" t="s">
        <v>197</v>
      </c>
      <c r="Q5" s="948"/>
      <c r="R5" s="272"/>
      <c r="S5" s="671"/>
      <c r="T5" s="671"/>
      <c r="U5" s="608"/>
      <c r="V5" s="608" t="s">
        <v>584</v>
      </c>
      <c r="W5" s="908" t="s">
        <v>923</v>
      </c>
      <c r="X5" s="608"/>
      <c r="Y5" s="608"/>
      <c r="Z5" s="608"/>
      <c r="AA5" s="608"/>
      <c r="AB5" s="608"/>
      <c r="AC5" s="608"/>
      <c r="AD5" s="608"/>
      <c r="AE5" s="608"/>
      <c r="AF5" s="608"/>
      <c r="AG5" s="602"/>
      <c r="AH5" s="376"/>
      <c r="AI5" s="376"/>
      <c r="AJ5" s="376"/>
      <c r="AK5" s="376"/>
    </row>
    <row r="6" spans="1:37" s="705" customFormat="1" ht="80.099999999999994" customHeight="1" thickBot="1" x14ac:dyDescent="0.25">
      <c r="A6" s="701"/>
      <c r="B6" s="702" t="s">
        <v>95</v>
      </c>
      <c r="C6" s="918" t="s">
        <v>310</v>
      </c>
      <c r="D6" s="917" t="s">
        <v>530</v>
      </c>
      <c r="E6" s="917" t="s">
        <v>531</v>
      </c>
      <c r="F6" s="917" t="s">
        <v>532</v>
      </c>
      <c r="G6" s="964" t="s">
        <v>176</v>
      </c>
      <c r="H6" s="964"/>
      <c r="I6" s="914" t="s">
        <v>97</v>
      </c>
      <c r="J6" s="914" t="s">
        <v>533</v>
      </c>
      <c r="K6" s="917" t="s">
        <v>535</v>
      </c>
      <c r="L6" s="876" t="s">
        <v>534</v>
      </c>
      <c r="M6" s="915" t="s">
        <v>774</v>
      </c>
      <c r="N6" s="918" t="s">
        <v>782</v>
      </c>
      <c r="O6" s="916" t="s">
        <v>537</v>
      </c>
      <c r="P6" s="917" t="s">
        <v>783</v>
      </c>
      <c r="Q6" s="916" t="s">
        <v>537</v>
      </c>
      <c r="R6" s="701"/>
      <c r="S6" s="887"/>
      <c r="T6" s="888"/>
      <c r="U6" s="703"/>
      <c r="V6" s="703" t="s">
        <v>588</v>
      </c>
      <c r="W6" s="703"/>
      <c r="X6" s="703"/>
      <c r="Y6" s="703"/>
      <c r="Z6" s="703"/>
      <c r="AA6" s="703"/>
      <c r="AB6" s="703"/>
      <c r="AC6" s="703"/>
      <c r="AD6" s="473"/>
      <c r="AE6" s="473"/>
      <c r="AF6" s="473"/>
      <c r="AG6" s="704"/>
      <c r="AH6" s="473"/>
      <c r="AI6" s="473"/>
      <c r="AJ6" s="473"/>
      <c r="AK6" s="473"/>
    </row>
    <row r="7" spans="1:37" s="686" customFormat="1" ht="27" customHeight="1" thickBot="1" x14ac:dyDescent="0.25">
      <c r="A7" s="682"/>
      <c r="B7" s="682"/>
      <c r="C7" s="965" t="s">
        <v>924</v>
      </c>
      <c r="D7" s="966"/>
      <c r="E7" s="966"/>
      <c r="F7" s="966"/>
      <c r="G7" s="966"/>
      <c r="H7" s="966"/>
      <c r="I7" s="966"/>
      <c r="J7" s="966"/>
      <c r="K7" s="966"/>
      <c r="L7" s="966"/>
      <c r="M7" s="808">
        <f>PTV</f>
        <v>0.79869999999999997</v>
      </c>
      <c r="N7" s="709"/>
      <c r="O7" s="708"/>
      <c r="P7" s="709"/>
      <c r="Q7" s="710"/>
      <c r="R7" s="682"/>
      <c r="S7" s="889"/>
      <c r="T7" s="889"/>
      <c r="U7" s="683"/>
      <c r="V7" s="683" t="s">
        <v>587</v>
      </c>
      <c r="W7" s="683"/>
      <c r="X7" s="683"/>
      <c r="Y7" s="683"/>
      <c r="Z7" s="683"/>
      <c r="AA7" s="683"/>
      <c r="AB7" s="683"/>
      <c r="AC7" s="683"/>
      <c r="AD7" s="683"/>
      <c r="AE7" s="683"/>
      <c r="AF7" s="683"/>
      <c r="AG7" s="684"/>
      <c r="AH7" s="683"/>
      <c r="AI7" s="683"/>
      <c r="AJ7" s="683"/>
      <c r="AK7" s="685"/>
    </row>
    <row r="8" spans="1:37" s="607" customFormat="1" ht="18.95" customHeight="1" x14ac:dyDescent="0.2">
      <c r="A8" s="266"/>
      <c r="B8" s="282" t="s">
        <v>98</v>
      </c>
      <c r="C8" s="756" t="s">
        <v>659</v>
      </c>
      <c r="D8" s="723" t="s">
        <v>699</v>
      </c>
      <c r="E8" s="722">
        <v>530</v>
      </c>
      <c r="F8" s="724" t="s">
        <v>660</v>
      </c>
      <c r="G8" s="967" t="s">
        <v>471</v>
      </c>
      <c r="H8" s="968"/>
      <c r="I8" s="724" t="s">
        <v>204</v>
      </c>
      <c r="J8" s="725" t="s">
        <v>220</v>
      </c>
      <c r="K8" s="726">
        <f t="shared" ref="K8:K20" si="0">39900/$L8</f>
        <v>3866.2790697674418</v>
      </c>
      <c r="L8" s="727">
        <v>10.32</v>
      </c>
      <c r="M8" s="807">
        <f t="shared" ref="M8:M20" si="1">ROUND((PTV*$L8),2)</f>
        <v>8.24</v>
      </c>
      <c r="N8" s="763"/>
      <c r="O8" s="687" t="str">
        <f t="shared" ref="O8:O20" si="2">IF(N8="","    -",L8*N8)</f>
        <v xml:space="preserve">    -</v>
      </c>
      <c r="P8" s="766"/>
      <c r="Q8" s="688" t="str">
        <f t="shared" ref="Q8:Q20" si="3">IF(P8="","    -",ROUNDUP($P8/$E8,0)*$L8)</f>
        <v xml:space="preserve">    -</v>
      </c>
      <c r="R8" s="266"/>
      <c r="S8" s="674">
        <f t="shared" ref="S8:S20" si="4">N8*M8</f>
        <v>0</v>
      </c>
      <c r="T8" s="674">
        <f t="shared" ref="T8:T20" si="5">ROUNDUP((P8/E8),0)*M8</f>
        <v>0</v>
      </c>
      <c r="AG8" s="601"/>
      <c r="AH8" s="301"/>
      <c r="AI8" s="301"/>
      <c r="AJ8" s="301"/>
      <c r="AK8" s="301"/>
    </row>
    <row r="9" spans="1:37" s="607" customFormat="1" ht="18.95" customHeight="1" x14ac:dyDescent="0.2">
      <c r="A9" s="266"/>
      <c r="B9" s="267" t="s">
        <v>98</v>
      </c>
      <c r="C9" s="756" t="s">
        <v>661</v>
      </c>
      <c r="D9" s="723" t="s">
        <v>700</v>
      </c>
      <c r="E9" s="723">
        <v>420</v>
      </c>
      <c r="F9" s="724" t="s">
        <v>655</v>
      </c>
      <c r="G9" s="962" t="s">
        <v>318</v>
      </c>
      <c r="H9" s="963"/>
      <c r="I9" s="724" t="s">
        <v>319</v>
      </c>
      <c r="J9" s="725" t="s">
        <v>320</v>
      </c>
      <c r="K9" s="726">
        <f t="shared" si="0"/>
        <v>5443.3833560709409</v>
      </c>
      <c r="L9" s="727">
        <v>7.33</v>
      </c>
      <c r="M9" s="730">
        <f t="shared" si="1"/>
        <v>5.85</v>
      </c>
      <c r="N9" s="764"/>
      <c r="O9" s="477" t="str">
        <f t="shared" si="2"/>
        <v xml:space="preserve">    -</v>
      </c>
      <c r="P9" s="767"/>
      <c r="Q9" s="479" t="str">
        <f t="shared" si="3"/>
        <v xml:space="preserve">    -</v>
      </c>
      <c r="R9" s="266"/>
      <c r="S9" s="674">
        <f t="shared" si="4"/>
        <v>0</v>
      </c>
      <c r="T9" s="674">
        <f t="shared" si="5"/>
        <v>0</v>
      </c>
      <c r="AG9" s="601"/>
      <c r="AH9" s="301"/>
      <c r="AI9" s="301"/>
      <c r="AJ9" s="301"/>
      <c r="AK9" s="301"/>
    </row>
    <row r="10" spans="1:37" s="607" customFormat="1" ht="18.95" customHeight="1" x14ac:dyDescent="0.2">
      <c r="A10" s="266"/>
      <c r="B10" s="267"/>
      <c r="C10" s="757" t="s">
        <v>659</v>
      </c>
      <c r="D10" s="723" t="s">
        <v>699</v>
      </c>
      <c r="E10" s="722">
        <v>530</v>
      </c>
      <c r="F10" s="724" t="s">
        <v>660</v>
      </c>
      <c r="G10" s="962" t="s">
        <v>315</v>
      </c>
      <c r="H10" s="963"/>
      <c r="I10" s="724" t="s">
        <v>316</v>
      </c>
      <c r="J10" s="725" t="s">
        <v>317</v>
      </c>
      <c r="K10" s="726">
        <f t="shared" si="0"/>
        <v>3254.4861337683524</v>
      </c>
      <c r="L10" s="727">
        <v>12.26</v>
      </c>
      <c r="M10" s="730">
        <f t="shared" si="1"/>
        <v>9.7899999999999991</v>
      </c>
      <c r="N10" s="764"/>
      <c r="O10" s="477" t="str">
        <f t="shared" si="2"/>
        <v xml:space="preserve">    -</v>
      </c>
      <c r="P10" s="767"/>
      <c r="Q10" s="479" t="str">
        <f t="shared" si="3"/>
        <v xml:space="preserve">    -</v>
      </c>
      <c r="R10" s="266"/>
      <c r="S10" s="674">
        <f t="shared" si="4"/>
        <v>0</v>
      </c>
      <c r="T10" s="674">
        <f t="shared" si="5"/>
        <v>0</v>
      </c>
      <c r="AG10" s="601"/>
      <c r="AH10" s="301"/>
      <c r="AI10" s="301"/>
      <c r="AJ10" s="301"/>
      <c r="AK10" s="301"/>
    </row>
    <row r="11" spans="1:37" s="607" customFormat="1" ht="18.95" customHeight="1" x14ac:dyDescent="0.2">
      <c r="A11" s="269"/>
      <c r="B11" s="286" t="s">
        <v>98</v>
      </c>
      <c r="C11" s="757" t="s">
        <v>664</v>
      </c>
      <c r="D11" s="723" t="s">
        <v>699</v>
      </c>
      <c r="E11" s="722">
        <v>289</v>
      </c>
      <c r="F11" s="724" t="s">
        <v>665</v>
      </c>
      <c r="G11" s="962" t="s">
        <v>732</v>
      </c>
      <c r="H11" s="963"/>
      <c r="I11" s="724" t="s">
        <v>523</v>
      </c>
      <c r="J11" s="725" t="s">
        <v>524</v>
      </c>
      <c r="K11" s="726">
        <f t="shared" si="0"/>
        <v>7643.6781609195405</v>
      </c>
      <c r="L11" s="727">
        <v>5.22</v>
      </c>
      <c r="M11" s="730">
        <f t="shared" si="1"/>
        <v>4.17</v>
      </c>
      <c r="N11" s="764"/>
      <c r="O11" s="477" t="str">
        <f t="shared" si="2"/>
        <v xml:space="preserve">    -</v>
      </c>
      <c r="P11" s="767"/>
      <c r="Q11" s="479" t="str">
        <f t="shared" si="3"/>
        <v xml:space="preserve">    -</v>
      </c>
      <c r="R11" s="266"/>
      <c r="S11" s="674">
        <f t="shared" si="4"/>
        <v>0</v>
      </c>
      <c r="T11" s="674">
        <f t="shared" si="5"/>
        <v>0</v>
      </c>
      <c r="AG11" s="601"/>
      <c r="AH11" s="301"/>
      <c r="AI11" s="301"/>
      <c r="AJ11" s="301"/>
      <c r="AK11" s="301"/>
    </row>
    <row r="12" spans="1:37" s="607" customFormat="1" ht="18.95" customHeight="1" x14ac:dyDescent="0.2">
      <c r="A12" s="266"/>
      <c r="B12" s="282" t="s">
        <v>98</v>
      </c>
      <c r="C12" s="756" t="s">
        <v>658</v>
      </c>
      <c r="D12" s="723" t="s">
        <v>698</v>
      </c>
      <c r="E12" s="728">
        <v>412</v>
      </c>
      <c r="F12" s="724" t="s">
        <v>655</v>
      </c>
      <c r="G12" s="967" t="s">
        <v>314</v>
      </c>
      <c r="H12" s="968"/>
      <c r="I12" s="724" t="s">
        <v>107</v>
      </c>
      <c r="J12" s="725" t="s">
        <v>218</v>
      </c>
      <c r="K12" s="726">
        <f t="shared" si="0"/>
        <v>6762.7118644067796</v>
      </c>
      <c r="L12" s="727">
        <v>5.9</v>
      </c>
      <c r="M12" s="730">
        <f t="shared" si="1"/>
        <v>4.71</v>
      </c>
      <c r="N12" s="764"/>
      <c r="O12" s="477" t="str">
        <f t="shared" si="2"/>
        <v xml:space="preserve">    -</v>
      </c>
      <c r="P12" s="767"/>
      <c r="Q12" s="479" t="str">
        <f t="shared" si="3"/>
        <v xml:space="preserve">    -</v>
      </c>
      <c r="R12" s="266"/>
      <c r="S12" s="674">
        <f t="shared" si="4"/>
        <v>0</v>
      </c>
      <c r="T12" s="674">
        <f t="shared" si="5"/>
        <v>0</v>
      </c>
      <c r="AG12" s="601"/>
      <c r="AH12" s="301"/>
      <c r="AI12" s="301"/>
      <c r="AJ12" s="301"/>
      <c r="AK12" s="301"/>
    </row>
    <row r="13" spans="1:37" ht="18.95" customHeight="1" x14ac:dyDescent="0.2">
      <c r="A13" s="266"/>
      <c r="B13" s="267"/>
      <c r="C13" s="757" t="s">
        <v>654</v>
      </c>
      <c r="D13" s="723" t="s">
        <v>695</v>
      </c>
      <c r="E13" s="723">
        <v>264</v>
      </c>
      <c r="F13" s="724" t="s">
        <v>655</v>
      </c>
      <c r="G13" s="962" t="s">
        <v>954</v>
      </c>
      <c r="H13" s="963"/>
      <c r="I13" s="724" t="s">
        <v>619</v>
      </c>
      <c r="J13" s="724" t="s">
        <v>637</v>
      </c>
      <c r="K13" s="726">
        <f t="shared" si="0"/>
        <v>10754.716981132076</v>
      </c>
      <c r="L13" s="724">
        <v>3.71</v>
      </c>
      <c r="M13" s="730">
        <f t="shared" si="1"/>
        <v>2.96</v>
      </c>
      <c r="N13" s="764"/>
      <c r="O13" s="477" t="str">
        <f t="shared" si="2"/>
        <v xml:space="preserve">    -</v>
      </c>
      <c r="P13" s="767"/>
      <c r="Q13" s="479" t="str">
        <f t="shared" si="3"/>
        <v xml:space="preserve">    -</v>
      </c>
      <c r="R13" s="266"/>
      <c r="S13" s="674">
        <f t="shared" si="4"/>
        <v>0</v>
      </c>
      <c r="T13" s="674">
        <f t="shared" si="5"/>
        <v>0</v>
      </c>
    </row>
    <row r="14" spans="1:37" ht="18.95" customHeight="1" x14ac:dyDescent="0.2">
      <c r="A14" s="266"/>
      <c r="B14" s="267"/>
      <c r="C14" s="757" t="s">
        <v>656</v>
      </c>
      <c r="D14" s="723" t="s">
        <v>696</v>
      </c>
      <c r="E14" s="723">
        <v>84</v>
      </c>
      <c r="F14" s="724" t="s">
        <v>657</v>
      </c>
      <c r="G14" s="962" t="s">
        <v>955</v>
      </c>
      <c r="H14" s="963"/>
      <c r="I14" s="724" t="s">
        <v>508</v>
      </c>
      <c r="J14" s="724" t="s">
        <v>499</v>
      </c>
      <c r="K14" s="726">
        <f t="shared" si="0"/>
        <v>16906.77966101695</v>
      </c>
      <c r="L14" s="724">
        <v>2.36</v>
      </c>
      <c r="M14" s="730">
        <f t="shared" si="1"/>
        <v>1.88</v>
      </c>
      <c r="N14" s="764"/>
      <c r="O14" s="477" t="str">
        <f t="shared" si="2"/>
        <v xml:space="preserve">    -</v>
      </c>
      <c r="P14" s="767"/>
      <c r="Q14" s="479" t="str">
        <f t="shared" si="3"/>
        <v xml:space="preserve">    -</v>
      </c>
      <c r="R14" s="266"/>
      <c r="S14" s="674">
        <f t="shared" si="4"/>
        <v>0</v>
      </c>
      <c r="T14" s="674">
        <f t="shared" si="5"/>
        <v>0</v>
      </c>
    </row>
    <row r="15" spans="1:37" ht="18.95" customHeight="1" x14ac:dyDescent="0.2">
      <c r="A15" s="266"/>
      <c r="B15" s="267"/>
      <c r="C15" s="757" t="s">
        <v>656</v>
      </c>
      <c r="D15" s="723" t="s">
        <v>697</v>
      </c>
      <c r="E15" s="723">
        <v>168</v>
      </c>
      <c r="F15" s="724" t="s">
        <v>657</v>
      </c>
      <c r="G15" s="962" t="s">
        <v>956</v>
      </c>
      <c r="H15" s="963"/>
      <c r="I15" s="724" t="s">
        <v>509</v>
      </c>
      <c r="J15" s="724" t="s">
        <v>501</v>
      </c>
      <c r="K15" s="726">
        <f t="shared" si="0"/>
        <v>8453.3898305084749</v>
      </c>
      <c r="L15" s="724">
        <v>4.72</v>
      </c>
      <c r="M15" s="730">
        <f t="shared" si="1"/>
        <v>3.77</v>
      </c>
      <c r="N15" s="764"/>
      <c r="O15" s="477" t="str">
        <f t="shared" si="2"/>
        <v xml:space="preserve">    -</v>
      </c>
      <c r="P15" s="767"/>
      <c r="Q15" s="479" t="str">
        <f t="shared" si="3"/>
        <v xml:space="preserve">    -</v>
      </c>
      <c r="R15" s="266"/>
      <c r="S15" s="674">
        <f t="shared" si="4"/>
        <v>0</v>
      </c>
      <c r="T15" s="674">
        <f t="shared" si="5"/>
        <v>0</v>
      </c>
    </row>
    <row r="16" spans="1:37" ht="18.95" customHeight="1" x14ac:dyDescent="0.2">
      <c r="A16" s="266"/>
      <c r="B16" s="267"/>
      <c r="C16" s="757" t="s">
        <v>651</v>
      </c>
      <c r="D16" s="723" t="s">
        <v>692</v>
      </c>
      <c r="E16" s="729">
        <v>264</v>
      </c>
      <c r="F16" s="724" t="s">
        <v>651</v>
      </c>
      <c r="G16" s="962" t="s">
        <v>957</v>
      </c>
      <c r="H16" s="963"/>
      <c r="I16" s="724" t="s">
        <v>616</v>
      </c>
      <c r="J16" s="724" t="s">
        <v>615</v>
      </c>
      <c r="K16" s="726">
        <f t="shared" si="0"/>
        <v>6927.0833333333339</v>
      </c>
      <c r="L16" s="727">
        <v>5.76</v>
      </c>
      <c r="M16" s="730">
        <f t="shared" si="1"/>
        <v>4.5999999999999996</v>
      </c>
      <c r="N16" s="764"/>
      <c r="O16" s="477" t="str">
        <f t="shared" si="2"/>
        <v xml:space="preserve">    -</v>
      </c>
      <c r="P16" s="767"/>
      <c r="Q16" s="479" t="str">
        <f t="shared" si="3"/>
        <v xml:space="preserve">    -</v>
      </c>
      <c r="R16" s="266"/>
      <c r="S16" s="674">
        <f t="shared" si="4"/>
        <v>0</v>
      </c>
      <c r="T16" s="674">
        <f t="shared" si="5"/>
        <v>0</v>
      </c>
    </row>
    <row r="17" spans="1:37" ht="18.95" customHeight="1" x14ac:dyDescent="0.2">
      <c r="A17" s="266"/>
      <c r="B17" s="267"/>
      <c r="C17" s="757" t="s">
        <v>652</v>
      </c>
      <c r="D17" s="723" t="s">
        <v>693</v>
      </c>
      <c r="E17" s="723">
        <v>84</v>
      </c>
      <c r="F17" s="724" t="s">
        <v>653</v>
      </c>
      <c r="G17" s="962" t="s">
        <v>958</v>
      </c>
      <c r="H17" s="963"/>
      <c r="I17" s="724" t="s">
        <v>513</v>
      </c>
      <c r="J17" s="724" t="s">
        <v>502</v>
      </c>
      <c r="K17" s="726">
        <f t="shared" si="0"/>
        <v>10871.934604904633</v>
      </c>
      <c r="L17" s="724">
        <v>3.67</v>
      </c>
      <c r="M17" s="730">
        <f t="shared" si="1"/>
        <v>2.93</v>
      </c>
      <c r="N17" s="764"/>
      <c r="O17" s="477" t="str">
        <f t="shared" si="2"/>
        <v xml:space="preserve">    -</v>
      </c>
      <c r="P17" s="767"/>
      <c r="Q17" s="479" t="str">
        <f t="shared" si="3"/>
        <v xml:space="preserve">    -</v>
      </c>
      <c r="R17" s="266"/>
      <c r="S17" s="674">
        <f t="shared" si="4"/>
        <v>0</v>
      </c>
      <c r="T17" s="674">
        <f t="shared" si="5"/>
        <v>0</v>
      </c>
    </row>
    <row r="18" spans="1:37" ht="18.95" customHeight="1" x14ac:dyDescent="0.2">
      <c r="A18" s="266"/>
      <c r="B18" s="267"/>
      <c r="C18" s="757" t="s">
        <v>652</v>
      </c>
      <c r="D18" s="723" t="s">
        <v>694</v>
      </c>
      <c r="E18" s="723">
        <v>168</v>
      </c>
      <c r="F18" s="724" t="s">
        <v>653</v>
      </c>
      <c r="G18" s="962" t="s">
        <v>959</v>
      </c>
      <c r="H18" s="963"/>
      <c r="I18" s="724" t="s">
        <v>514</v>
      </c>
      <c r="J18" s="724" t="s">
        <v>507</v>
      </c>
      <c r="K18" s="726">
        <f t="shared" si="0"/>
        <v>5443.3833560709409</v>
      </c>
      <c r="L18" s="724">
        <v>7.33</v>
      </c>
      <c r="M18" s="730">
        <f t="shared" si="1"/>
        <v>5.85</v>
      </c>
      <c r="N18" s="764"/>
      <c r="O18" s="477" t="str">
        <f t="shared" si="2"/>
        <v xml:space="preserve">    -</v>
      </c>
      <c r="P18" s="767"/>
      <c r="Q18" s="479" t="str">
        <f t="shared" si="3"/>
        <v xml:space="preserve">    -</v>
      </c>
      <c r="R18" s="266"/>
      <c r="S18" s="674">
        <f t="shared" si="4"/>
        <v>0</v>
      </c>
      <c r="T18" s="674">
        <f t="shared" si="5"/>
        <v>0</v>
      </c>
    </row>
    <row r="19" spans="1:37" ht="18.95" customHeight="1" x14ac:dyDescent="0.2">
      <c r="A19" s="266"/>
      <c r="B19" s="267"/>
      <c r="C19" s="791" t="s">
        <v>649</v>
      </c>
      <c r="D19" s="792" t="s">
        <v>691</v>
      </c>
      <c r="E19" s="793">
        <v>250</v>
      </c>
      <c r="F19" s="794" t="s">
        <v>650</v>
      </c>
      <c r="G19" s="969" t="s">
        <v>960</v>
      </c>
      <c r="H19" s="970"/>
      <c r="I19" s="794" t="s">
        <v>423</v>
      </c>
      <c r="J19" s="794" t="s">
        <v>425</v>
      </c>
      <c r="K19" s="795">
        <f t="shared" si="0"/>
        <v>10025.125628140704</v>
      </c>
      <c r="L19" s="796">
        <v>3.98</v>
      </c>
      <c r="M19" s="797">
        <f t="shared" si="1"/>
        <v>3.18</v>
      </c>
      <c r="N19" s="765"/>
      <c r="O19" s="622" t="str">
        <f t="shared" si="2"/>
        <v xml:space="preserve">    -</v>
      </c>
      <c r="P19" s="768"/>
      <c r="Q19" s="624" t="str">
        <f t="shared" si="3"/>
        <v xml:space="preserve">    -</v>
      </c>
      <c r="R19" s="266"/>
      <c r="S19" s="674">
        <f t="shared" si="4"/>
        <v>0</v>
      </c>
      <c r="T19" s="674">
        <f t="shared" si="5"/>
        <v>0</v>
      </c>
    </row>
    <row r="20" spans="1:37" ht="18.95" customHeight="1" thickBot="1" x14ac:dyDescent="0.25">
      <c r="A20" s="266"/>
      <c r="B20" s="267"/>
      <c r="C20" s="791" t="s">
        <v>661</v>
      </c>
      <c r="D20" s="792" t="s">
        <v>700</v>
      </c>
      <c r="E20" s="793">
        <v>71</v>
      </c>
      <c r="F20" s="794" t="s">
        <v>906</v>
      </c>
      <c r="G20" s="971" t="s">
        <v>961</v>
      </c>
      <c r="H20" s="972"/>
      <c r="I20" s="794" t="s">
        <v>908</v>
      </c>
      <c r="J20" s="794" t="s">
        <v>907</v>
      </c>
      <c r="K20" s="795">
        <f t="shared" si="0"/>
        <v>5305.8510638297876</v>
      </c>
      <c r="L20" s="796">
        <v>7.52</v>
      </c>
      <c r="M20" s="797">
        <f t="shared" si="1"/>
        <v>6.01</v>
      </c>
      <c r="N20" s="765"/>
      <c r="O20" s="622" t="str">
        <f t="shared" si="2"/>
        <v xml:space="preserve">    -</v>
      </c>
      <c r="P20" s="768"/>
      <c r="Q20" s="624" t="str">
        <f t="shared" si="3"/>
        <v xml:space="preserve">    -</v>
      </c>
      <c r="R20" s="266"/>
      <c r="S20" s="674">
        <f t="shared" si="4"/>
        <v>0</v>
      </c>
      <c r="T20" s="674">
        <f t="shared" si="5"/>
        <v>0</v>
      </c>
    </row>
    <row r="21" spans="1:37" ht="18.95" customHeight="1" thickBot="1" x14ac:dyDescent="0.25">
      <c r="A21" s="266"/>
      <c r="B21" s="267"/>
      <c r="C21" s="981" t="s">
        <v>758</v>
      </c>
      <c r="D21" s="982"/>
      <c r="E21" s="982"/>
      <c r="F21" s="982"/>
      <c r="G21" s="982"/>
      <c r="H21" s="982"/>
      <c r="I21" s="982"/>
      <c r="J21" s="982"/>
      <c r="K21" s="982"/>
      <c r="L21" s="982"/>
      <c r="M21" s="982"/>
      <c r="N21" s="975"/>
      <c r="O21" s="975"/>
      <c r="P21" s="975"/>
      <c r="Q21" s="976"/>
      <c r="R21" s="266"/>
      <c r="S21" s="674"/>
      <c r="T21" s="674"/>
    </row>
    <row r="22" spans="1:37" s="607" customFormat="1" ht="18.95" customHeight="1" x14ac:dyDescent="0.2">
      <c r="A22" s="266"/>
      <c r="B22" s="282" t="s">
        <v>98</v>
      </c>
      <c r="C22" s="798" t="s">
        <v>659</v>
      </c>
      <c r="D22" s="799" t="s">
        <v>699</v>
      </c>
      <c r="E22" s="800">
        <v>530</v>
      </c>
      <c r="F22" s="801" t="s">
        <v>660</v>
      </c>
      <c r="G22" s="977" t="s">
        <v>761</v>
      </c>
      <c r="H22" s="978"/>
      <c r="I22" s="802" t="s">
        <v>103</v>
      </c>
      <c r="J22" s="803" t="s">
        <v>219</v>
      </c>
      <c r="K22" s="804">
        <f t="shared" ref="K22:K33" si="6">39900/$L22</f>
        <v>3739.4564198687908</v>
      </c>
      <c r="L22" s="805">
        <v>10.67</v>
      </c>
      <c r="M22" s="806">
        <f t="shared" ref="M22:M32" si="7">ROUND((PTV*$L22),2)</f>
        <v>8.52</v>
      </c>
      <c r="N22" s="763"/>
      <c r="O22" s="687" t="str">
        <f t="shared" ref="O22:O33" si="8">IF(N22="","    -",L22*N22)</f>
        <v xml:space="preserve">    -</v>
      </c>
      <c r="P22" s="766"/>
      <c r="Q22" s="688" t="str">
        <f t="shared" ref="Q22:Q33" si="9">IF(P22="","    -",ROUNDUP($P22/$E22,0)*$L22)</f>
        <v xml:space="preserve">    -</v>
      </c>
      <c r="R22" s="266"/>
      <c r="S22" s="674">
        <f t="shared" ref="S22:S33" si="10">N22*M22</f>
        <v>0</v>
      </c>
      <c r="T22" s="674">
        <f t="shared" ref="T22:T33" si="11">ROUNDUP((P22/E22),0)*M22</f>
        <v>0</v>
      </c>
      <c r="AG22" s="601"/>
      <c r="AH22" s="301"/>
      <c r="AI22" s="301"/>
      <c r="AJ22" s="301"/>
      <c r="AK22" s="301"/>
    </row>
    <row r="23" spans="1:37" s="607" customFormat="1" ht="18.95" customHeight="1" x14ac:dyDescent="0.2">
      <c r="A23" s="266"/>
      <c r="B23" s="267" t="s">
        <v>98</v>
      </c>
      <c r="C23" s="758" t="s">
        <v>661</v>
      </c>
      <c r="D23" s="731" t="s">
        <v>700</v>
      </c>
      <c r="E23" s="738">
        <v>450</v>
      </c>
      <c r="F23" s="733" t="s">
        <v>662</v>
      </c>
      <c r="G23" s="973" t="s">
        <v>762</v>
      </c>
      <c r="H23" s="974"/>
      <c r="I23" s="734" t="s">
        <v>101</v>
      </c>
      <c r="J23" s="735" t="s">
        <v>221</v>
      </c>
      <c r="K23" s="736">
        <f t="shared" si="6"/>
        <v>5305.8510638297876</v>
      </c>
      <c r="L23" s="737">
        <v>7.52</v>
      </c>
      <c r="M23" s="743">
        <f t="shared" si="7"/>
        <v>6.01</v>
      </c>
      <c r="N23" s="764"/>
      <c r="O23" s="477" t="str">
        <f t="shared" si="8"/>
        <v xml:space="preserve">    -</v>
      </c>
      <c r="P23" s="767"/>
      <c r="Q23" s="479" t="str">
        <f t="shared" si="9"/>
        <v xml:space="preserve">    -</v>
      </c>
      <c r="R23" s="266"/>
      <c r="S23" s="674">
        <f t="shared" si="10"/>
        <v>0</v>
      </c>
      <c r="T23" s="674">
        <f t="shared" si="11"/>
        <v>0</v>
      </c>
      <c r="AG23" s="601"/>
      <c r="AH23" s="301"/>
      <c r="AI23" s="301"/>
      <c r="AJ23" s="301"/>
      <c r="AK23" s="301"/>
    </row>
    <row r="24" spans="1:37" s="607" customFormat="1" ht="18.95" customHeight="1" x14ac:dyDescent="0.2">
      <c r="A24" s="266"/>
      <c r="B24" s="267"/>
      <c r="C24" s="758" t="s">
        <v>661</v>
      </c>
      <c r="D24" s="731" t="s">
        <v>700</v>
      </c>
      <c r="E24" s="738">
        <v>450</v>
      </c>
      <c r="F24" s="733" t="s">
        <v>662</v>
      </c>
      <c r="G24" s="973" t="s">
        <v>834</v>
      </c>
      <c r="H24" s="974"/>
      <c r="I24" s="734" t="s">
        <v>734</v>
      </c>
      <c r="J24" s="735" t="s">
        <v>735</v>
      </c>
      <c r="K24" s="736">
        <f t="shared" si="6"/>
        <v>5305.8510638297876</v>
      </c>
      <c r="L24" s="737">
        <v>7.52</v>
      </c>
      <c r="M24" s="743">
        <f t="shared" si="7"/>
        <v>6.01</v>
      </c>
      <c r="N24" s="764"/>
      <c r="O24" s="477" t="str">
        <f t="shared" si="8"/>
        <v xml:space="preserve">    -</v>
      </c>
      <c r="P24" s="767"/>
      <c r="Q24" s="479" t="str">
        <f t="shared" si="9"/>
        <v xml:space="preserve">    -</v>
      </c>
      <c r="R24" s="266"/>
      <c r="S24" s="674">
        <f t="shared" si="10"/>
        <v>0</v>
      </c>
      <c r="T24" s="674">
        <f t="shared" si="11"/>
        <v>0</v>
      </c>
      <c r="AG24" s="601"/>
      <c r="AH24" s="301"/>
      <c r="AI24" s="301"/>
      <c r="AJ24" s="301"/>
      <c r="AK24" s="301"/>
    </row>
    <row r="25" spans="1:37" s="607" customFormat="1" ht="18.95" customHeight="1" x14ac:dyDescent="0.2">
      <c r="A25" s="266"/>
      <c r="B25" s="282"/>
      <c r="C25" s="759" t="s">
        <v>659</v>
      </c>
      <c r="D25" s="731" t="s">
        <v>699</v>
      </c>
      <c r="E25" s="732">
        <v>530</v>
      </c>
      <c r="F25" s="733" t="s">
        <v>660</v>
      </c>
      <c r="G25" s="973" t="s">
        <v>474</v>
      </c>
      <c r="H25" s="974"/>
      <c r="I25" s="739" t="s">
        <v>836</v>
      </c>
      <c r="J25" s="735" t="s">
        <v>835</v>
      </c>
      <c r="K25" s="736">
        <f t="shared" si="6"/>
        <v>3230.7692307692309</v>
      </c>
      <c r="L25" s="740">
        <v>12.35</v>
      </c>
      <c r="M25" s="743">
        <f t="shared" si="7"/>
        <v>9.86</v>
      </c>
      <c r="N25" s="764"/>
      <c r="O25" s="477" t="str">
        <f t="shared" si="8"/>
        <v xml:space="preserve">    -</v>
      </c>
      <c r="P25" s="767"/>
      <c r="Q25" s="479" t="str">
        <f t="shared" si="9"/>
        <v xml:space="preserve">    -</v>
      </c>
      <c r="R25" s="266"/>
      <c r="S25" s="674">
        <f t="shared" si="10"/>
        <v>0</v>
      </c>
      <c r="T25" s="674">
        <f t="shared" si="11"/>
        <v>0</v>
      </c>
      <c r="AG25" s="601"/>
      <c r="AH25" s="301"/>
      <c r="AI25" s="301"/>
      <c r="AJ25" s="301"/>
      <c r="AK25" s="301"/>
    </row>
    <row r="26" spans="1:37" s="607" customFormat="1" ht="18.95" customHeight="1" x14ac:dyDescent="0.2">
      <c r="A26" s="269"/>
      <c r="B26" s="286" t="s">
        <v>98</v>
      </c>
      <c r="C26" s="760" t="s">
        <v>661</v>
      </c>
      <c r="D26" s="738" t="s">
        <v>700</v>
      </c>
      <c r="E26" s="732">
        <v>573</v>
      </c>
      <c r="F26" s="733" t="s">
        <v>663</v>
      </c>
      <c r="G26" s="979" t="s">
        <v>763</v>
      </c>
      <c r="H26" s="980"/>
      <c r="I26" s="733" t="s">
        <v>138</v>
      </c>
      <c r="J26" s="735" t="s">
        <v>223</v>
      </c>
      <c r="K26" s="736">
        <f t="shared" si="6"/>
        <v>2599.3485342019544</v>
      </c>
      <c r="L26" s="737">
        <v>15.35</v>
      </c>
      <c r="M26" s="743">
        <f t="shared" si="7"/>
        <v>12.26</v>
      </c>
      <c r="N26" s="764"/>
      <c r="O26" s="477" t="str">
        <f t="shared" si="8"/>
        <v xml:space="preserve">    -</v>
      </c>
      <c r="P26" s="767"/>
      <c r="Q26" s="479" t="str">
        <f t="shared" si="9"/>
        <v xml:space="preserve">    -</v>
      </c>
      <c r="R26" s="266"/>
      <c r="S26" s="674">
        <f t="shared" si="10"/>
        <v>0</v>
      </c>
      <c r="T26" s="674">
        <f t="shared" si="11"/>
        <v>0</v>
      </c>
      <c r="AG26" s="601"/>
      <c r="AH26" s="301"/>
      <c r="AI26" s="301"/>
      <c r="AJ26" s="301"/>
      <c r="AK26" s="301"/>
    </row>
    <row r="27" spans="1:37" s="607" customFormat="1" ht="18.95" customHeight="1" x14ac:dyDescent="0.2">
      <c r="A27" s="266"/>
      <c r="B27" s="282" t="s">
        <v>98</v>
      </c>
      <c r="C27" s="761" t="s">
        <v>666</v>
      </c>
      <c r="D27" s="731" t="s">
        <v>701</v>
      </c>
      <c r="E27" s="732">
        <v>498</v>
      </c>
      <c r="F27" s="733" t="s">
        <v>667</v>
      </c>
      <c r="G27" s="973" t="s">
        <v>764</v>
      </c>
      <c r="H27" s="974"/>
      <c r="I27" s="734" t="s">
        <v>137</v>
      </c>
      <c r="J27" s="735" t="s">
        <v>224</v>
      </c>
      <c r="K27" s="736">
        <f t="shared" si="6"/>
        <v>3792.7756653992396</v>
      </c>
      <c r="L27" s="737">
        <v>10.52</v>
      </c>
      <c r="M27" s="743">
        <f t="shared" si="7"/>
        <v>8.4</v>
      </c>
      <c r="N27" s="764"/>
      <c r="O27" s="477" t="str">
        <f t="shared" si="8"/>
        <v xml:space="preserve">    -</v>
      </c>
      <c r="P27" s="767"/>
      <c r="Q27" s="479" t="str">
        <f t="shared" si="9"/>
        <v xml:space="preserve">    -</v>
      </c>
      <c r="R27" s="266"/>
      <c r="S27" s="674">
        <f t="shared" si="10"/>
        <v>0</v>
      </c>
      <c r="T27" s="674">
        <f t="shared" si="11"/>
        <v>0</v>
      </c>
      <c r="AG27" s="601"/>
      <c r="AH27" s="301"/>
      <c r="AI27" s="301"/>
      <c r="AJ27" s="301"/>
      <c r="AK27" s="301"/>
    </row>
    <row r="28" spans="1:37" s="607" customFormat="1" ht="18.95" customHeight="1" x14ac:dyDescent="0.2">
      <c r="A28" s="266"/>
      <c r="B28" s="282" t="s">
        <v>98</v>
      </c>
      <c r="C28" s="761" t="s">
        <v>661</v>
      </c>
      <c r="D28" s="731" t="s">
        <v>700</v>
      </c>
      <c r="E28" s="732">
        <v>573</v>
      </c>
      <c r="F28" s="733" t="s">
        <v>663</v>
      </c>
      <c r="G28" s="973" t="s">
        <v>765</v>
      </c>
      <c r="H28" s="974"/>
      <c r="I28" s="734" t="s">
        <v>134</v>
      </c>
      <c r="J28" s="735" t="s">
        <v>225</v>
      </c>
      <c r="K28" s="736">
        <f t="shared" si="6"/>
        <v>2291.786329695577</v>
      </c>
      <c r="L28" s="737">
        <v>17.41</v>
      </c>
      <c r="M28" s="743">
        <f t="shared" si="7"/>
        <v>13.91</v>
      </c>
      <c r="N28" s="764"/>
      <c r="O28" s="477" t="str">
        <f t="shared" si="8"/>
        <v xml:space="preserve">    -</v>
      </c>
      <c r="P28" s="767"/>
      <c r="Q28" s="479" t="str">
        <f t="shared" si="9"/>
        <v xml:space="preserve">    -</v>
      </c>
      <c r="R28" s="266"/>
      <c r="S28" s="674">
        <f t="shared" si="10"/>
        <v>0</v>
      </c>
      <c r="T28" s="674">
        <f t="shared" si="11"/>
        <v>0</v>
      </c>
      <c r="AG28" s="601"/>
      <c r="AH28" s="301"/>
      <c r="AI28" s="301"/>
      <c r="AJ28" s="301"/>
      <c r="AK28" s="301"/>
    </row>
    <row r="29" spans="1:37" s="607" customFormat="1" ht="18.95" customHeight="1" x14ac:dyDescent="0.2">
      <c r="A29" s="266"/>
      <c r="B29" s="282"/>
      <c r="C29" s="761" t="s">
        <v>668</v>
      </c>
      <c r="D29" s="731" t="s">
        <v>702</v>
      </c>
      <c r="E29" s="741">
        <v>1332</v>
      </c>
      <c r="F29" s="733" t="s">
        <v>669</v>
      </c>
      <c r="G29" s="973" t="s">
        <v>766</v>
      </c>
      <c r="H29" s="974"/>
      <c r="I29" s="734" t="s">
        <v>192</v>
      </c>
      <c r="J29" s="735" t="s">
        <v>226</v>
      </c>
      <c r="K29" s="736">
        <f t="shared" si="6"/>
        <v>1288.3435582822087</v>
      </c>
      <c r="L29" s="737">
        <v>30.97</v>
      </c>
      <c r="M29" s="743">
        <f t="shared" si="7"/>
        <v>24.74</v>
      </c>
      <c r="N29" s="764"/>
      <c r="O29" s="477" t="str">
        <f t="shared" si="8"/>
        <v xml:space="preserve">    -</v>
      </c>
      <c r="P29" s="767"/>
      <c r="Q29" s="479" t="str">
        <f t="shared" si="9"/>
        <v xml:space="preserve">    -</v>
      </c>
      <c r="R29" s="266"/>
      <c r="S29" s="674">
        <f t="shared" si="10"/>
        <v>0</v>
      </c>
      <c r="T29" s="674">
        <f t="shared" si="11"/>
        <v>0</v>
      </c>
      <c r="AG29" s="601"/>
      <c r="AH29" s="301"/>
      <c r="AI29" s="301"/>
      <c r="AJ29" s="301"/>
      <c r="AK29" s="301"/>
    </row>
    <row r="30" spans="1:37" s="607" customFormat="1" ht="18.95" customHeight="1" x14ac:dyDescent="0.2">
      <c r="A30" s="266"/>
      <c r="B30" s="282" t="s">
        <v>98</v>
      </c>
      <c r="C30" s="761" t="s">
        <v>659</v>
      </c>
      <c r="D30" s="731" t="s">
        <v>699</v>
      </c>
      <c r="E30" s="732">
        <v>530</v>
      </c>
      <c r="F30" s="733" t="s">
        <v>660</v>
      </c>
      <c r="G30" s="973" t="s">
        <v>767</v>
      </c>
      <c r="H30" s="974"/>
      <c r="I30" s="734" t="s">
        <v>150</v>
      </c>
      <c r="J30" s="735" t="s">
        <v>227</v>
      </c>
      <c r="K30" s="736">
        <f t="shared" si="6"/>
        <v>4104.9382716049377</v>
      </c>
      <c r="L30" s="737">
        <v>9.7200000000000006</v>
      </c>
      <c r="M30" s="743">
        <f t="shared" si="7"/>
        <v>7.76</v>
      </c>
      <c r="N30" s="764"/>
      <c r="O30" s="477" t="str">
        <f t="shared" si="8"/>
        <v xml:space="preserve">    -</v>
      </c>
      <c r="P30" s="767"/>
      <c r="Q30" s="479" t="str">
        <f t="shared" si="9"/>
        <v xml:space="preserve">    -</v>
      </c>
      <c r="R30" s="266"/>
      <c r="S30" s="674">
        <f t="shared" si="10"/>
        <v>0</v>
      </c>
      <c r="T30" s="674">
        <f t="shared" si="11"/>
        <v>0</v>
      </c>
      <c r="AG30" s="601"/>
      <c r="AH30" s="301"/>
      <c r="AI30" s="301"/>
      <c r="AJ30" s="301"/>
      <c r="AK30" s="301"/>
    </row>
    <row r="31" spans="1:37" s="607" customFormat="1" ht="18.95" customHeight="1" x14ac:dyDescent="0.2">
      <c r="A31" s="266"/>
      <c r="B31" s="282" t="s">
        <v>98</v>
      </c>
      <c r="C31" s="761" t="s">
        <v>659</v>
      </c>
      <c r="D31" s="731" t="s">
        <v>699</v>
      </c>
      <c r="E31" s="732">
        <v>572</v>
      </c>
      <c r="F31" s="733" t="s">
        <v>670</v>
      </c>
      <c r="G31" s="973" t="s">
        <v>768</v>
      </c>
      <c r="H31" s="974"/>
      <c r="I31" s="734" t="s">
        <v>151</v>
      </c>
      <c r="J31" s="735" t="s">
        <v>228</v>
      </c>
      <c r="K31" s="736">
        <f t="shared" si="6"/>
        <v>2453.8745387453873</v>
      </c>
      <c r="L31" s="737">
        <v>16.260000000000002</v>
      </c>
      <c r="M31" s="743">
        <f t="shared" si="7"/>
        <v>12.99</v>
      </c>
      <c r="N31" s="764"/>
      <c r="O31" s="477" t="str">
        <f t="shared" si="8"/>
        <v xml:space="preserve">    -</v>
      </c>
      <c r="P31" s="767"/>
      <c r="Q31" s="479" t="str">
        <f t="shared" si="9"/>
        <v xml:space="preserve">    -</v>
      </c>
      <c r="R31" s="266"/>
      <c r="S31" s="674">
        <f t="shared" si="10"/>
        <v>0</v>
      </c>
      <c r="T31" s="674">
        <f t="shared" si="11"/>
        <v>0</v>
      </c>
      <c r="AG31" s="601"/>
      <c r="AH31" s="301"/>
      <c r="AI31" s="301"/>
      <c r="AJ31" s="301"/>
      <c r="AK31" s="301"/>
    </row>
    <row r="32" spans="1:37" s="607" customFormat="1" ht="18.95" customHeight="1" x14ac:dyDescent="0.2">
      <c r="A32" s="266"/>
      <c r="B32" s="282"/>
      <c r="C32" s="761" t="s">
        <v>659</v>
      </c>
      <c r="D32" s="731" t="s">
        <v>699</v>
      </c>
      <c r="E32" s="732">
        <v>318</v>
      </c>
      <c r="F32" s="733" t="s">
        <v>671</v>
      </c>
      <c r="G32" s="973" t="s">
        <v>769</v>
      </c>
      <c r="H32" s="974"/>
      <c r="I32" s="734" t="s">
        <v>628</v>
      </c>
      <c r="J32" s="735" t="s">
        <v>624</v>
      </c>
      <c r="K32" s="736">
        <f t="shared" si="6"/>
        <v>4453.125</v>
      </c>
      <c r="L32" s="737">
        <v>8.9600000000000009</v>
      </c>
      <c r="M32" s="743">
        <f t="shared" si="7"/>
        <v>7.16</v>
      </c>
      <c r="N32" s="764"/>
      <c r="O32" s="477" t="str">
        <f t="shared" si="8"/>
        <v xml:space="preserve">    -</v>
      </c>
      <c r="P32" s="767"/>
      <c r="Q32" s="479" t="str">
        <f t="shared" si="9"/>
        <v xml:space="preserve">    -</v>
      </c>
      <c r="R32" s="266"/>
      <c r="S32" s="674">
        <f t="shared" si="10"/>
        <v>0</v>
      </c>
      <c r="T32" s="674">
        <f t="shared" si="11"/>
        <v>0</v>
      </c>
      <c r="AG32" s="601"/>
      <c r="AH32" s="301"/>
      <c r="AI32" s="301"/>
      <c r="AJ32" s="301"/>
      <c r="AK32" s="301"/>
    </row>
    <row r="33" spans="1:37" s="607" customFormat="1" ht="18.95" customHeight="1" thickBot="1" x14ac:dyDescent="0.25">
      <c r="A33" s="266"/>
      <c r="B33" s="282"/>
      <c r="C33" s="761" t="s">
        <v>659</v>
      </c>
      <c r="D33" s="731" t="s">
        <v>699</v>
      </c>
      <c r="E33" s="732">
        <v>318</v>
      </c>
      <c r="F33" s="733" t="s">
        <v>671</v>
      </c>
      <c r="G33" s="973" t="s">
        <v>770</v>
      </c>
      <c r="H33" s="974"/>
      <c r="I33" s="734" t="s">
        <v>629</v>
      </c>
      <c r="J33" s="735" t="s">
        <v>625</v>
      </c>
      <c r="K33" s="736">
        <f t="shared" si="6"/>
        <v>4418.604651162791</v>
      </c>
      <c r="L33" s="737">
        <v>9.0299999999999994</v>
      </c>
      <c r="M33" s="743">
        <f>ROUNDUP((PTV*$L33),2)</f>
        <v>7.22</v>
      </c>
      <c r="N33" s="764"/>
      <c r="O33" s="477" t="str">
        <f t="shared" si="8"/>
        <v xml:space="preserve">    -</v>
      </c>
      <c r="P33" s="767"/>
      <c r="Q33" s="479" t="str">
        <f t="shared" si="9"/>
        <v xml:space="preserve">    -</v>
      </c>
      <c r="R33" s="266"/>
      <c r="S33" s="674">
        <f t="shared" si="10"/>
        <v>0</v>
      </c>
      <c r="T33" s="674">
        <f t="shared" si="11"/>
        <v>0</v>
      </c>
      <c r="AG33" s="601"/>
      <c r="AH33" s="301"/>
      <c r="AI33" s="301"/>
      <c r="AJ33" s="301"/>
      <c r="AK33" s="301"/>
    </row>
    <row r="34" spans="1:37" s="692" customFormat="1" ht="18.95" customHeight="1" thickBot="1" x14ac:dyDescent="0.25">
      <c r="A34" s="689"/>
      <c r="B34" s="690"/>
      <c r="C34" s="981" t="s">
        <v>925</v>
      </c>
      <c r="D34" s="982"/>
      <c r="E34" s="982"/>
      <c r="F34" s="982"/>
      <c r="G34" s="982"/>
      <c r="H34" s="982"/>
      <c r="I34" s="982"/>
      <c r="J34" s="982"/>
      <c r="K34" s="982"/>
      <c r="L34" s="982"/>
      <c r="M34" s="982"/>
      <c r="N34" s="975"/>
      <c r="O34" s="975"/>
      <c r="P34" s="975"/>
      <c r="Q34" s="976"/>
      <c r="R34" s="691"/>
      <c r="S34" s="890"/>
      <c r="T34" s="890"/>
      <c r="AG34" s="693"/>
      <c r="AH34" s="694"/>
      <c r="AI34" s="694"/>
      <c r="AJ34" s="694"/>
      <c r="AK34" s="694"/>
    </row>
    <row r="35" spans="1:37" ht="18.95" customHeight="1" x14ac:dyDescent="0.2">
      <c r="A35" s="266"/>
      <c r="B35" s="267"/>
      <c r="C35" s="809" t="s">
        <v>114</v>
      </c>
      <c r="D35" s="810" t="s">
        <v>689</v>
      </c>
      <c r="E35" s="811">
        <v>1000</v>
      </c>
      <c r="F35" s="812" t="s">
        <v>646</v>
      </c>
      <c r="G35" s="985" t="s">
        <v>962</v>
      </c>
      <c r="H35" s="986"/>
      <c r="I35" s="812" t="s">
        <v>440</v>
      </c>
      <c r="J35" s="812" t="s">
        <v>74</v>
      </c>
      <c r="K35" s="813">
        <f t="shared" ref="K35:K59" si="12">39900/$L35</f>
        <v>8562.2317596566518</v>
      </c>
      <c r="L35" s="814">
        <v>4.66</v>
      </c>
      <c r="M35" s="807">
        <f t="shared" ref="M35:M51" si="13">ROUND((PTV*$L35),2)</f>
        <v>3.72</v>
      </c>
      <c r="N35" s="763"/>
      <c r="O35" s="687" t="str">
        <f t="shared" ref="O35:O59" si="14">IF(N35="","    -",L35*N35)</f>
        <v xml:space="preserve">    -</v>
      </c>
      <c r="P35" s="766"/>
      <c r="Q35" s="688" t="str">
        <f t="shared" ref="Q35:Q59" si="15">IF(P35="","    -",ROUNDUP($P35/$E35,0)*$L35)</f>
        <v xml:space="preserve">    -</v>
      </c>
      <c r="R35" s="266"/>
      <c r="S35" s="674">
        <f t="shared" ref="S35:S42" si="16">N35*M35</f>
        <v>0</v>
      </c>
      <c r="T35" s="674">
        <f t="shared" ref="T35:T42" si="17">ROUNDUP((P35/E35),0)*M35</f>
        <v>0</v>
      </c>
    </row>
    <row r="36" spans="1:37" ht="18.95" customHeight="1" x14ac:dyDescent="0.2">
      <c r="A36" s="266"/>
      <c r="B36" s="282"/>
      <c r="C36" s="757" t="s">
        <v>641</v>
      </c>
      <c r="D36" s="723" t="s">
        <v>682</v>
      </c>
      <c r="E36" s="729">
        <v>1140</v>
      </c>
      <c r="F36" s="724" t="s">
        <v>640</v>
      </c>
      <c r="G36" s="987" t="s">
        <v>963</v>
      </c>
      <c r="H36" s="988"/>
      <c r="I36" s="724" t="s">
        <v>439</v>
      </c>
      <c r="J36" s="724" t="s">
        <v>72</v>
      </c>
      <c r="K36" s="726">
        <f t="shared" si="12"/>
        <v>4217.758985200845</v>
      </c>
      <c r="L36" s="727">
        <v>9.4600000000000009</v>
      </c>
      <c r="M36" s="730">
        <f t="shared" si="13"/>
        <v>7.56</v>
      </c>
      <c r="N36" s="764"/>
      <c r="O36" s="477" t="str">
        <f t="shared" si="14"/>
        <v xml:space="preserve">    -</v>
      </c>
      <c r="P36" s="767"/>
      <c r="Q36" s="479" t="str">
        <f t="shared" si="15"/>
        <v xml:space="preserve">    -</v>
      </c>
      <c r="R36" s="266"/>
      <c r="S36" s="674">
        <f t="shared" si="16"/>
        <v>0</v>
      </c>
      <c r="T36" s="674">
        <f t="shared" si="17"/>
        <v>0</v>
      </c>
      <c r="V36" s="607" t="s">
        <v>585</v>
      </c>
    </row>
    <row r="37" spans="1:37" s="276" customFormat="1" ht="18.95" customHeight="1" x14ac:dyDescent="0.2">
      <c r="A37" s="272"/>
      <c r="B37" s="267"/>
      <c r="C37" s="757" t="s">
        <v>684</v>
      </c>
      <c r="D37" s="723" t="s">
        <v>685</v>
      </c>
      <c r="E37" s="728">
        <v>760</v>
      </c>
      <c r="F37" s="724" t="s">
        <v>640</v>
      </c>
      <c r="G37" s="987" t="s">
        <v>964</v>
      </c>
      <c r="H37" s="988"/>
      <c r="I37" s="724" t="s">
        <v>386</v>
      </c>
      <c r="J37" s="724" t="s">
        <v>73</v>
      </c>
      <c r="K37" s="726">
        <f t="shared" si="12"/>
        <v>6244.1314553990615</v>
      </c>
      <c r="L37" s="727">
        <v>6.39</v>
      </c>
      <c r="M37" s="730">
        <f t="shared" si="13"/>
        <v>5.0999999999999996</v>
      </c>
      <c r="N37" s="764"/>
      <c r="O37" s="477" t="str">
        <f t="shared" si="14"/>
        <v xml:space="preserve">    -</v>
      </c>
      <c r="P37" s="767"/>
      <c r="Q37" s="479" t="str">
        <f t="shared" si="15"/>
        <v xml:space="preserve">    -</v>
      </c>
      <c r="R37" s="272"/>
      <c r="S37" s="674">
        <f t="shared" si="16"/>
        <v>0</v>
      </c>
      <c r="T37" s="674">
        <f t="shared" si="17"/>
        <v>0</v>
      </c>
      <c r="U37" s="608"/>
      <c r="V37" s="608"/>
      <c r="W37" s="608"/>
      <c r="X37" s="608"/>
      <c r="Y37" s="608"/>
      <c r="Z37" s="608"/>
      <c r="AA37" s="608"/>
      <c r="AB37" s="608"/>
      <c r="AC37" s="608"/>
      <c r="AD37" s="608"/>
      <c r="AE37" s="608"/>
      <c r="AF37" s="608"/>
      <c r="AG37" s="602"/>
      <c r="AH37" s="376"/>
      <c r="AI37" s="376"/>
      <c r="AJ37" s="376"/>
      <c r="AK37" s="376"/>
    </row>
    <row r="38" spans="1:37" ht="18.95" customHeight="1" x14ac:dyDescent="0.2">
      <c r="A38" s="266"/>
      <c r="B38" s="267" t="s">
        <v>268</v>
      </c>
      <c r="C38" s="757" t="s">
        <v>686</v>
      </c>
      <c r="D38" s="723" t="s">
        <v>688</v>
      </c>
      <c r="E38" s="729">
        <v>773</v>
      </c>
      <c r="F38" s="724" t="s">
        <v>640</v>
      </c>
      <c r="G38" s="987" t="s">
        <v>965</v>
      </c>
      <c r="H38" s="988"/>
      <c r="I38" s="724" t="s">
        <v>486</v>
      </c>
      <c r="J38" s="724" t="s">
        <v>487</v>
      </c>
      <c r="K38" s="726">
        <f t="shared" si="12"/>
        <v>6205.2877138413687</v>
      </c>
      <c r="L38" s="727">
        <v>6.43</v>
      </c>
      <c r="M38" s="730">
        <f t="shared" si="13"/>
        <v>5.14</v>
      </c>
      <c r="N38" s="764"/>
      <c r="O38" s="477" t="str">
        <f t="shared" si="14"/>
        <v xml:space="preserve">    -</v>
      </c>
      <c r="P38" s="767"/>
      <c r="Q38" s="479" t="str">
        <f t="shared" si="15"/>
        <v xml:space="preserve">    -</v>
      </c>
      <c r="R38" s="266"/>
      <c r="S38" s="674">
        <f t="shared" si="16"/>
        <v>0</v>
      </c>
      <c r="T38" s="674">
        <f t="shared" si="17"/>
        <v>0</v>
      </c>
      <c r="U38" s="375"/>
      <c r="V38" s="375"/>
      <c r="W38" s="375"/>
      <c r="X38" s="375"/>
      <c r="Y38" s="375"/>
      <c r="Z38" s="375"/>
      <c r="AA38" s="375"/>
      <c r="AB38" s="375"/>
      <c r="AC38" s="375"/>
      <c r="AD38" s="375"/>
      <c r="AE38" s="375"/>
      <c r="AF38" s="375"/>
      <c r="AG38" s="605"/>
      <c r="AH38" s="375"/>
      <c r="AI38" s="375"/>
      <c r="AJ38" s="375"/>
      <c r="AK38" s="375"/>
    </row>
    <row r="39" spans="1:37" s="276" customFormat="1" ht="18.95" customHeight="1" x14ac:dyDescent="0.2">
      <c r="A39" s="272"/>
      <c r="B39" s="267"/>
      <c r="C39" s="757" t="s">
        <v>744</v>
      </c>
      <c r="D39" s="723" t="s">
        <v>740</v>
      </c>
      <c r="E39" s="729">
        <v>1125</v>
      </c>
      <c r="F39" s="724" t="s">
        <v>640</v>
      </c>
      <c r="G39" s="962" t="s">
        <v>966</v>
      </c>
      <c r="H39" s="989"/>
      <c r="I39" s="724" t="s">
        <v>715</v>
      </c>
      <c r="J39" s="724" t="s">
        <v>714</v>
      </c>
      <c r="K39" s="726">
        <f t="shared" si="12"/>
        <v>4258.2710779082181</v>
      </c>
      <c r="L39" s="727">
        <v>9.3699999999999992</v>
      </c>
      <c r="M39" s="730">
        <f t="shared" si="13"/>
        <v>7.48</v>
      </c>
      <c r="N39" s="764"/>
      <c r="O39" s="477" t="str">
        <f t="shared" si="14"/>
        <v xml:space="preserve">    -</v>
      </c>
      <c r="P39" s="767"/>
      <c r="Q39" s="479" t="str">
        <f t="shared" si="15"/>
        <v xml:space="preserve">    -</v>
      </c>
      <c r="R39" s="272"/>
      <c r="S39" s="674">
        <f t="shared" si="16"/>
        <v>0</v>
      </c>
      <c r="T39" s="674">
        <f t="shared" si="17"/>
        <v>0</v>
      </c>
      <c r="U39" s="608"/>
      <c r="V39" s="608"/>
      <c r="W39" s="608"/>
      <c r="X39" s="608"/>
      <c r="Y39" s="608"/>
      <c r="Z39" s="608"/>
      <c r="AA39" s="608"/>
      <c r="AB39" s="608"/>
      <c r="AC39" s="608"/>
      <c r="AD39" s="608"/>
      <c r="AE39" s="608"/>
      <c r="AF39" s="608"/>
      <c r="AG39" s="602"/>
      <c r="AH39" s="376"/>
      <c r="AI39" s="376"/>
      <c r="AJ39" s="376"/>
      <c r="AK39" s="376"/>
    </row>
    <row r="40" spans="1:37" ht="18.95" customHeight="1" x14ac:dyDescent="0.2">
      <c r="A40" s="266"/>
      <c r="B40" s="267"/>
      <c r="C40" s="757" t="s">
        <v>649</v>
      </c>
      <c r="D40" s="723" t="s">
        <v>691</v>
      </c>
      <c r="E40" s="729">
        <v>250</v>
      </c>
      <c r="F40" s="724" t="s">
        <v>650</v>
      </c>
      <c r="G40" s="987" t="s">
        <v>967</v>
      </c>
      <c r="H40" s="988"/>
      <c r="I40" s="724" t="s">
        <v>422</v>
      </c>
      <c r="J40" s="724" t="s">
        <v>424</v>
      </c>
      <c r="K40" s="726">
        <f t="shared" si="12"/>
        <v>11207.865168539325</v>
      </c>
      <c r="L40" s="727">
        <v>3.56</v>
      </c>
      <c r="M40" s="730">
        <f t="shared" si="13"/>
        <v>2.84</v>
      </c>
      <c r="N40" s="764"/>
      <c r="O40" s="477" t="str">
        <f t="shared" si="14"/>
        <v xml:space="preserve">    -</v>
      </c>
      <c r="P40" s="767"/>
      <c r="Q40" s="479" t="str">
        <f t="shared" si="15"/>
        <v xml:space="preserve">    -</v>
      </c>
      <c r="R40" s="266"/>
      <c r="S40" s="674">
        <f t="shared" si="16"/>
        <v>0</v>
      </c>
      <c r="T40" s="674">
        <f t="shared" si="17"/>
        <v>0</v>
      </c>
      <c r="V40" s="607" t="str">
        <f>V47&amp;TEXT(TLW,"#,###.00")</f>
        <v xml:space="preserve"> per pound or 39,900.00</v>
      </c>
    </row>
    <row r="41" spans="1:37" s="285" customFormat="1" ht="18.95" customHeight="1" x14ac:dyDescent="0.2">
      <c r="A41" s="283"/>
      <c r="B41" s="284"/>
      <c r="C41" s="757" t="s">
        <v>649</v>
      </c>
      <c r="D41" s="723" t="s">
        <v>691</v>
      </c>
      <c r="E41" s="723">
        <v>250</v>
      </c>
      <c r="F41" s="724" t="s">
        <v>650</v>
      </c>
      <c r="G41" s="987" t="s">
        <v>968</v>
      </c>
      <c r="H41" s="988"/>
      <c r="I41" s="724" t="s">
        <v>442</v>
      </c>
      <c r="J41" s="724" t="s">
        <v>443</v>
      </c>
      <c r="K41" s="726">
        <f t="shared" si="12"/>
        <v>19463.414634146342</v>
      </c>
      <c r="L41" s="724">
        <v>2.0499999999999998</v>
      </c>
      <c r="M41" s="730">
        <f t="shared" si="13"/>
        <v>1.64</v>
      </c>
      <c r="N41" s="764"/>
      <c r="O41" s="477" t="str">
        <f t="shared" si="14"/>
        <v xml:space="preserve">    -</v>
      </c>
      <c r="P41" s="767"/>
      <c r="Q41" s="479" t="str">
        <f t="shared" si="15"/>
        <v xml:space="preserve">    -</v>
      </c>
      <c r="S41" s="674">
        <f t="shared" si="16"/>
        <v>0</v>
      </c>
      <c r="T41" s="674">
        <f t="shared" si="17"/>
        <v>0</v>
      </c>
      <c r="U41" s="610"/>
      <c r="V41" s="610"/>
      <c r="W41" s="610"/>
      <c r="X41" s="610"/>
      <c r="Y41" s="610"/>
      <c r="Z41" s="610"/>
      <c r="AA41" s="610"/>
      <c r="AB41" s="610"/>
      <c r="AC41" s="610"/>
      <c r="AD41" s="610"/>
      <c r="AE41" s="610"/>
      <c r="AF41" s="610"/>
      <c r="AG41" s="606"/>
      <c r="AH41" s="377"/>
      <c r="AI41" s="377"/>
      <c r="AJ41" s="377"/>
      <c r="AK41" s="377"/>
    </row>
    <row r="42" spans="1:37" ht="18.95" customHeight="1" x14ac:dyDescent="0.2">
      <c r="A42" s="266"/>
      <c r="B42" s="267"/>
      <c r="C42" s="757" t="s">
        <v>909</v>
      </c>
      <c r="D42" s="723" t="s">
        <v>910</v>
      </c>
      <c r="E42" s="729">
        <v>485</v>
      </c>
      <c r="F42" s="724" t="s">
        <v>711</v>
      </c>
      <c r="G42" s="990" t="s">
        <v>969</v>
      </c>
      <c r="H42" s="989"/>
      <c r="I42" s="724" t="s">
        <v>911</v>
      </c>
      <c r="J42" s="724" t="s">
        <v>912</v>
      </c>
      <c r="K42" s="726">
        <f t="shared" si="12"/>
        <v>7948.2071713147416</v>
      </c>
      <c r="L42" s="727">
        <v>5.0199999999999996</v>
      </c>
      <c r="M42" s="730">
        <f t="shared" si="13"/>
        <v>4.01</v>
      </c>
      <c r="N42" s="765"/>
      <c r="O42" s="622" t="str">
        <f t="shared" si="14"/>
        <v xml:space="preserve">    -</v>
      </c>
      <c r="P42" s="768"/>
      <c r="Q42" s="624" t="str">
        <f t="shared" si="15"/>
        <v xml:space="preserve">    -</v>
      </c>
      <c r="R42" s="266"/>
      <c r="S42" s="674">
        <f t="shared" si="16"/>
        <v>0</v>
      </c>
      <c r="T42" s="674">
        <f t="shared" si="17"/>
        <v>0</v>
      </c>
      <c r="U42" s="375"/>
      <c r="V42" s="375"/>
      <c r="W42" s="375"/>
      <c r="X42" s="375"/>
      <c r="Y42" s="375"/>
      <c r="Z42" s="375"/>
      <c r="AA42" s="375"/>
      <c r="AB42" s="375"/>
      <c r="AC42" s="375"/>
      <c r="AD42" s="375"/>
      <c r="AE42" s="375"/>
      <c r="AF42" s="375"/>
      <c r="AG42" s="605"/>
      <c r="AH42" s="375"/>
      <c r="AI42" s="375"/>
      <c r="AJ42" s="375"/>
      <c r="AK42" s="375"/>
    </row>
    <row r="43" spans="1:37" ht="18.95" hidden="1" customHeight="1" x14ac:dyDescent="0.2">
      <c r="A43" s="266"/>
      <c r="B43" s="267"/>
      <c r="C43" s="757" t="s">
        <v>641</v>
      </c>
      <c r="D43" s="723" t="s">
        <v>682</v>
      </c>
      <c r="E43" s="729">
        <v>542</v>
      </c>
      <c r="F43" s="724" t="s">
        <v>711</v>
      </c>
      <c r="G43" s="983" t="s">
        <v>832</v>
      </c>
      <c r="H43" s="984"/>
      <c r="I43" s="724" t="s">
        <v>716</v>
      </c>
      <c r="J43" s="724" t="s">
        <v>833</v>
      </c>
      <c r="K43" s="726">
        <f t="shared" si="12"/>
        <v>7112.2994652406414</v>
      </c>
      <c r="L43" s="727">
        <v>5.61</v>
      </c>
      <c r="M43" s="730">
        <f t="shared" si="13"/>
        <v>4.4800000000000004</v>
      </c>
      <c r="N43" s="765"/>
      <c r="O43" s="622" t="str">
        <f t="shared" si="14"/>
        <v xml:space="preserve">    -</v>
      </c>
      <c r="P43" s="768"/>
      <c r="Q43" s="624" t="str">
        <f t="shared" si="15"/>
        <v xml:space="preserve">    -</v>
      </c>
      <c r="R43" s="266"/>
      <c r="S43" s="674"/>
      <c r="T43" s="674"/>
      <c r="U43" s="375"/>
      <c r="V43" s="375"/>
      <c r="W43" s="375"/>
      <c r="X43" s="375"/>
      <c r="Y43" s="375"/>
      <c r="Z43" s="375"/>
      <c r="AA43" s="375"/>
      <c r="AB43" s="375"/>
      <c r="AC43" s="375"/>
      <c r="AD43" s="375"/>
      <c r="AE43" s="375"/>
      <c r="AF43" s="375"/>
      <c r="AG43" s="605"/>
      <c r="AH43" s="375"/>
      <c r="AI43" s="375"/>
      <c r="AJ43" s="375"/>
      <c r="AK43" s="375"/>
    </row>
    <row r="44" spans="1:37" ht="18.95" customHeight="1" x14ac:dyDescent="0.2">
      <c r="A44" s="266"/>
      <c r="B44" s="267"/>
      <c r="C44" s="757" t="s">
        <v>686</v>
      </c>
      <c r="D44" s="723" t="s">
        <v>712</v>
      </c>
      <c r="E44" s="729">
        <v>370</v>
      </c>
      <c r="F44" s="724" t="s">
        <v>711</v>
      </c>
      <c r="G44" s="987" t="s">
        <v>970</v>
      </c>
      <c r="H44" s="988"/>
      <c r="I44" s="724" t="s">
        <v>604</v>
      </c>
      <c r="J44" s="724" t="s">
        <v>603</v>
      </c>
      <c r="K44" s="726">
        <f t="shared" si="12"/>
        <v>10417.7545691906</v>
      </c>
      <c r="L44" s="727">
        <v>3.83</v>
      </c>
      <c r="M44" s="730">
        <f t="shared" si="13"/>
        <v>3.06</v>
      </c>
      <c r="N44" s="765"/>
      <c r="O44" s="622" t="str">
        <f t="shared" si="14"/>
        <v xml:space="preserve">    -</v>
      </c>
      <c r="P44" s="768"/>
      <c r="Q44" s="624" t="str">
        <f t="shared" si="15"/>
        <v xml:space="preserve">    -</v>
      </c>
      <c r="R44" s="266"/>
      <c r="S44" s="674">
        <f t="shared" ref="S44:S53" si="18">N44*M44</f>
        <v>0</v>
      </c>
      <c r="T44" s="674">
        <f t="shared" ref="T44:T53" si="19">ROUNDUP((P44/E44),0)*M44</f>
        <v>0</v>
      </c>
      <c r="U44" s="375"/>
      <c r="V44" s="375"/>
      <c r="W44" s="375"/>
      <c r="X44" s="375"/>
      <c r="Y44" s="375"/>
      <c r="Z44" s="375"/>
      <c r="AA44" s="375"/>
      <c r="AB44" s="375"/>
      <c r="AC44" s="375"/>
      <c r="AD44" s="375"/>
      <c r="AE44" s="375"/>
      <c r="AF44" s="375"/>
      <c r="AG44" s="605"/>
      <c r="AH44" s="375"/>
      <c r="AI44" s="375"/>
      <c r="AJ44" s="375"/>
      <c r="AK44" s="375"/>
    </row>
    <row r="45" spans="1:37" ht="18.95" customHeight="1" x14ac:dyDescent="0.2">
      <c r="A45" s="266"/>
      <c r="B45" s="267" t="s">
        <v>264</v>
      </c>
      <c r="C45" s="761" t="s">
        <v>114</v>
      </c>
      <c r="D45" s="731" t="s">
        <v>689</v>
      </c>
      <c r="E45" s="748">
        <v>1000</v>
      </c>
      <c r="F45" s="734" t="s">
        <v>646</v>
      </c>
      <c r="G45" s="973" t="s">
        <v>849</v>
      </c>
      <c r="H45" s="974"/>
      <c r="I45" s="734" t="s">
        <v>116</v>
      </c>
      <c r="J45" s="734" t="s">
        <v>216</v>
      </c>
      <c r="K45" s="736">
        <f t="shared" si="12"/>
        <v>9172.4137931034493</v>
      </c>
      <c r="L45" s="749">
        <v>4.3499999999999996</v>
      </c>
      <c r="M45" s="743">
        <f t="shared" si="13"/>
        <v>3.47</v>
      </c>
      <c r="N45" s="764"/>
      <c r="O45" s="477" t="str">
        <f t="shared" si="14"/>
        <v xml:space="preserve">    -</v>
      </c>
      <c r="P45" s="767"/>
      <c r="Q45" s="479" t="str">
        <f t="shared" si="15"/>
        <v xml:space="preserve">    -</v>
      </c>
      <c r="R45" s="266"/>
      <c r="S45" s="674">
        <f t="shared" si="18"/>
        <v>0</v>
      </c>
      <c r="T45" s="674">
        <f t="shared" si="19"/>
        <v>0</v>
      </c>
    </row>
    <row r="46" spans="1:37" ht="18.95" customHeight="1" x14ac:dyDescent="0.2">
      <c r="A46" s="266"/>
      <c r="B46" s="282" t="s">
        <v>98</v>
      </c>
      <c r="C46" s="758" t="s">
        <v>639</v>
      </c>
      <c r="D46" s="731" t="s">
        <v>681</v>
      </c>
      <c r="E46" s="748">
        <v>1151</v>
      </c>
      <c r="F46" s="734" t="s">
        <v>640</v>
      </c>
      <c r="G46" s="973" t="s">
        <v>469</v>
      </c>
      <c r="H46" s="974"/>
      <c r="I46" s="734" t="s">
        <v>111</v>
      </c>
      <c r="J46" s="734" t="s">
        <v>211</v>
      </c>
      <c r="K46" s="736">
        <f t="shared" si="12"/>
        <v>3855.072463768116</v>
      </c>
      <c r="L46" s="749">
        <v>10.35</v>
      </c>
      <c r="M46" s="743">
        <f t="shared" si="13"/>
        <v>8.27</v>
      </c>
      <c r="N46" s="765"/>
      <c r="O46" s="622" t="str">
        <f t="shared" si="14"/>
        <v xml:space="preserve">    -</v>
      </c>
      <c r="P46" s="768"/>
      <c r="Q46" s="624" t="str">
        <f t="shared" si="15"/>
        <v xml:space="preserve">    -</v>
      </c>
      <c r="R46" s="266"/>
      <c r="S46" s="674">
        <f t="shared" si="18"/>
        <v>0</v>
      </c>
      <c r="T46" s="674">
        <f t="shared" si="19"/>
        <v>0</v>
      </c>
      <c r="U46" s="374"/>
      <c r="W46" s="374"/>
      <c r="X46" s="374"/>
      <c r="Y46" s="374"/>
      <c r="Z46" s="374"/>
      <c r="AA46" s="374"/>
      <c r="AB46" s="374"/>
      <c r="AC46" s="374"/>
      <c r="AD46" s="374"/>
      <c r="AE46" s="374"/>
      <c r="AF46" s="374"/>
      <c r="AG46" s="604"/>
      <c r="AH46" s="374"/>
      <c r="AI46" s="374"/>
      <c r="AJ46" s="374"/>
    </row>
    <row r="47" spans="1:37" s="276" customFormat="1" ht="18.95" customHeight="1" x14ac:dyDescent="0.2">
      <c r="A47" s="272"/>
      <c r="B47" s="267" t="s">
        <v>643</v>
      </c>
      <c r="C47" s="761" t="s">
        <v>641</v>
      </c>
      <c r="D47" s="731" t="s">
        <v>682</v>
      </c>
      <c r="E47" s="748">
        <v>1141</v>
      </c>
      <c r="F47" s="734" t="s">
        <v>640</v>
      </c>
      <c r="G47" s="973" t="s">
        <v>749</v>
      </c>
      <c r="H47" s="974"/>
      <c r="I47" s="734" t="s">
        <v>132</v>
      </c>
      <c r="J47" s="734" t="s">
        <v>217</v>
      </c>
      <c r="K47" s="736">
        <f t="shared" si="12"/>
        <v>4453.125</v>
      </c>
      <c r="L47" s="749">
        <v>8.9600000000000009</v>
      </c>
      <c r="M47" s="743">
        <f t="shared" si="13"/>
        <v>7.16</v>
      </c>
      <c r="N47" s="764"/>
      <c r="O47" s="477" t="str">
        <f t="shared" si="14"/>
        <v xml:space="preserve">    -</v>
      </c>
      <c r="P47" s="767"/>
      <c r="Q47" s="479" t="str">
        <f t="shared" si="15"/>
        <v xml:space="preserve">    -</v>
      </c>
      <c r="R47" s="272"/>
      <c r="S47" s="674">
        <f t="shared" si="18"/>
        <v>0</v>
      </c>
      <c r="T47" s="674">
        <f t="shared" si="19"/>
        <v>0</v>
      </c>
      <c r="U47" s="608"/>
      <c r="V47" s="608" t="s">
        <v>583</v>
      </c>
      <c r="W47" s="608"/>
      <c r="X47" s="608"/>
      <c r="Y47" s="608"/>
      <c r="Z47" s="608"/>
      <c r="AA47" s="608"/>
      <c r="AB47" s="608"/>
      <c r="AC47" s="608"/>
      <c r="AD47" s="608"/>
      <c r="AE47" s="608"/>
      <c r="AF47" s="608"/>
      <c r="AG47" s="602"/>
      <c r="AH47" s="376"/>
      <c r="AI47" s="376"/>
      <c r="AJ47" s="376"/>
      <c r="AK47" s="376"/>
    </row>
    <row r="48" spans="1:37" ht="18.95" customHeight="1" x14ac:dyDescent="0.2">
      <c r="A48" s="266"/>
      <c r="B48" s="267" t="s">
        <v>642</v>
      </c>
      <c r="C48" s="761" t="s">
        <v>641</v>
      </c>
      <c r="D48" s="731" t="s">
        <v>682</v>
      </c>
      <c r="E48" s="750">
        <v>1141</v>
      </c>
      <c r="F48" s="734" t="s">
        <v>640</v>
      </c>
      <c r="G48" s="973" t="s">
        <v>706</v>
      </c>
      <c r="H48" s="974"/>
      <c r="I48" s="734" t="s">
        <v>124</v>
      </c>
      <c r="J48" s="734" t="s">
        <v>212</v>
      </c>
      <c r="K48" s="736">
        <f t="shared" si="12"/>
        <v>4423.5033259423508</v>
      </c>
      <c r="L48" s="749">
        <v>9.02</v>
      </c>
      <c r="M48" s="743">
        <f t="shared" si="13"/>
        <v>7.2</v>
      </c>
      <c r="N48" s="764"/>
      <c r="O48" s="477" t="str">
        <f t="shared" si="14"/>
        <v xml:space="preserve">    -</v>
      </c>
      <c r="P48" s="767"/>
      <c r="Q48" s="479" t="str">
        <f t="shared" si="15"/>
        <v xml:space="preserve">    -</v>
      </c>
      <c r="R48" s="266"/>
      <c r="S48" s="674">
        <f t="shared" si="18"/>
        <v>0</v>
      </c>
      <c r="T48" s="674">
        <f t="shared" si="19"/>
        <v>0</v>
      </c>
      <c r="V48" s="607" t="s">
        <v>586</v>
      </c>
    </row>
    <row r="49" spans="1:37" ht="18.95" customHeight="1" x14ac:dyDescent="0.2">
      <c r="A49" s="266"/>
      <c r="B49" s="267" t="s">
        <v>154</v>
      </c>
      <c r="C49" s="761" t="s">
        <v>684</v>
      </c>
      <c r="D49" s="731" t="s">
        <v>685</v>
      </c>
      <c r="E49" s="751">
        <v>760</v>
      </c>
      <c r="F49" s="734" t="s">
        <v>640</v>
      </c>
      <c r="G49" s="973" t="s">
        <v>678</v>
      </c>
      <c r="H49" s="974"/>
      <c r="I49" s="734" t="s">
        <v>113</v>
      </c>
      <c r="J49" s="733" t="s">
        <v>75</v>
      </c>
      <c r="K49" s="736">
        <f t="shared" si="12"/>
        <v>6891.1917098445592</v>
      </c>
      <c r="L49" s="749">
        <v>5.79</v>
      </c>
      <c r="M49" s="743">
        <f t="shared" si="13"/>
        <v>4.62</v>
      </c>
      <c r="N49" s="764"/>
      <c r="O49" s="477" t="str">
        <f t="shared" si="14"/>
        <v xml:space="preserve">    -</v>
      </c>
      <c r="P49" s="767"/>
      <c r="Q49" s="479" t="str">
        <f t="shared" si="15"/>
        <v xml:space="preserve">    -</v>
      </c>
      <c r="R49" s="266"/>
      <c r="S49" s="674">
        <f t="shared" si="18"/>
        <v>0</v>
      </c>
      <c r="T49" s="674">
        <f t="shared" si="19"/>
        <v>0</v>
      </c>
      <c r="V49" s="607" t="s">
        <v>582</v>
      </c>
    </row>
    <row r="50" spans="1:37" ht="18.95" customHeight="1" x14ac:dyDescent="0.2">
      <c r="A50" s="266"/>
      <c r="B50" s="267" t="s">
        <v>268</v>
      </c>
      <c r="C50" s="761" t="s">
        <v>686</v>
      </c>
      <c r="D50" s="731" t="s">
        <v>688</v>
      </c>
      <c r="E50" s="748">
        <v>774</v>
      </c>
      <c r="F50" s="734" t="s">
        <v>640</v>
      </c>
      <c r="G50" s="973" t="s">
        <v>394</v>
      </c>
      <c r="H50" s="974"/>
      <c r="I50" s="734" t="s">
        <v>126</v>
      </c>
      <c r="J50" s="734" t="s">
        <v>213</v>
      </c>
      <c r="K50" s="736">
        <f t="shared" si="12"/>
        <v>6562.5</v>
      </c>
      <c r="L50" s="749">
        <v>6.08</v>
      </c>
      <c r="M50" s="743">
        <f t="shared" si="13"/>
        <v>4.8600000000000003</v>
      </c>
      <c r="N50" s="764"/>
      <c r="O50" s="477" t="str">
        <f t="shared" si="14"/>
        <v xml:space="preserve">    -</v>
      </c>
      <c r="P50" s="767"/>
      <c r="Q50" s="479" t="str">
        <f t="shared" si="15"/>
        <v xml:space="preserve">    -</v>
      </c>
      <c r="R50" s="266"/>
      <c r="S50" s="674">
        <f t="shared" si="18"/>
        <v>0</v>
      </c>
      <c r="T50" s="674">
        <f t="shared" si="19"/>
        <v>0</v>
      </c>
      <c r="U50" s="375"/>
      <c r="V50" s="375" t="str">
        <f>V7&amp;School_Year&amp;V36&amp;SEPDSRD&amp;V48&amp;TEXT(PTV,"$#0.0000")&amp;V47&amp;TEXT(PTV*TLW,"$#,###.00")&amp;V49</f>
        <v>The Pass Thru Value (PTV) or NOI (Net Off Invoice) discount amount has been determined based on the quantity of tomato paste in the products being offered under this program. 100332 values quoted for the SY2025/2026 were provided by FNS via the 11/1/2024 NMPA notification @ $0.7987 per pound or $31,868.13 per truckload of paste. The corresponding Pass Through Value Discount per case for each product is indicated above.</v>
      </c>
      <c r="W50" s="375"/>
      <c r="X50" s="375"/>
      <c r="Y50" s="375"/>
      <c r="Z50" s="375"/>
      <c r="AA50" s="375"/>
      <c r="AB50" s="375"/>
      <c r="AC50" s="375"/>
      <c r="AD50" s="375"/>
      <c r="AE50" s="375"/>
      <c r="AF50" s="375"/>
      <c r="AG50" s="605"/>
      <c r="AH50" s="375"/>
      <c r="AI50" s="375"/>
      <c r="AJ50" s="375"/>
      <c r="AK50" s="375"/>
    </row>
    <row r="51" spans="1:37" s="276" customFormat="1" ht="18.95" customHeight="1" x14ac:dyDescent="0.2">
      <c r="A51" s="272"/>
      <c r="B51" s="267"/>
      <c r="C51" s="761" t="s">
        <v>686</v>
      </c>
      <c r="D51" s="731" t="s">
        <v>687</v>
      </c>
      <c r="E51" s="741">
        <v>1161</v>
      </c>
      <c r="F51" s="734" t="s">
        <v>640</v>
      </c>
      <c r="G51" s="973" t="s">
        <v>383</v>
      </c>
      <c r="H51" s="974"/>
      <c r="I51" s="734" t="s">
        <v>384</v>
      </c>
      <c r="J51" s="734" t="s">
        <v>385</v>
      </c>
      <c r="K51" s="736">
        <f t="shared" si="12"/>
        <v>4336.9565217391309</v>
      </c>
      <c r="L51" s="749">
        <v>9.1999999999999993</v>
      </c>
      <c r="M51" s="743">
        <f t="shared" si="13"/>
        <v>7.35</v>
      </c>
      <c r="N51" s="764"/>
      <c r="O51" s="477" t="str">
        <f t="shared" si="14"/>
        <v xml:space="preserve">    -</v>
      </c>
      <c r="P51" s="767"/>
      <c r="Q51" s="479" t="str">
        <f t="shared" si="15"/>
        <v xml:space="preserve">    -</v>
      </c>
      <c r="R51" s="272"/>
      <c r="S51" s="674">
        <f t="shared" si="18"/>
        <v>0</v>
      </c>
      <c r="T51" s="674">
        <f t="shared" si="19"/>
        <v>0</v>
      </c>
      <c r="U51" s="608"/>
      <c r="V51" s="608"/>
      <c r="W51" s="608"/>
      <c r="X51" s="608"/>
      <c r="Y51" s="608"/>
      <c r="Z51" s="608"/>
      <c r="AA51" s="608"/>
      <c r="AB51" s="608"/>
      <c r="AC51" s="608"/>
      <c r="AD51" s="608"/>
      <c r="AE51" s="608"/>
      <c r="AF51" s="608"/>
      <c r="AG51" s="602"/>
      <c r="AH51" s="376"/>
      <c r="AI51" s="376"/>
      <c r="AJ51" s="376"/>
      <c r="AK51" s="376"/>
    </row>
    <row r="52" spans="1:37" s="276" customFormat="1" ht="18.95" customHeight="1" x14ac:dyDescent="0.2">
      <c r="A52" s="272"/>
      <c r="B52" s="267" t="s">
        <v>644</v>
      </c>
      <c r="C52" s="761" t="s">
        <v>645</v>
      </c>
      <c r="D52" s="731" t="s">
        <v>683</v>
      </c>
      <c r="E52" s="748">
        <v>961</v>
      </c>
      <c r="F52" s="734" t="s">
        <v>640</v>
      </c>
      <c r="G52" s="973" t="s">
        <v>707</v>
      </c>
      <c r="H52" s="974"/>
      <c r="I52" s="752" t="s">
        <v>207</v>
      </c>
      <c r="J52" s="734" t="s">
        <v>256</v>
      </c>
      <c r="K52" s="736">
        <f t="shared" si="12"/>
        <v>5473.2510288065841</v>
      </c>
      <c r="L52" s="749">
        <v>7.29</v>
      </c>
      <c r="M52" s="743">
        <f>ROUNDUP((PTV*$L52),3)</f>
        <v>5.8230000000000004</v>
      </c>
      <c r="N52" s="764"/>
      <c r="O52" s="477" t="str">
        <f t="shared" si="14"/>
        <v xml:space="preserve">    -</v>
      </c>
      <c r="P52" s="767"/>
      <c r="Q52" s="479" t="str">
        <f t="shared" si="15"/>
        <v xml:space="preserve">    -</v>
      </c>
      <c r="R52" s="272"/>
      <c r="S52" s="674">
        <f t="shared" si="18"/>
        <v>0</v>
      </c>
      <c r="T52" s="674">
        <f t="shared" si="19"/>
        <v>0</v>
      </c>
      <c r="U52" s="608"/>
      <c r="V52" s="608"/>
      <c r="W52" s="608"/>
      <c r="X52" s="608"/>
      <c r="Y52" s="608"/>
      <c r="Z52" s="608"/>
      <c r="AA52" s="608"/>
      <c r="AB52" s="608"/>
      <c r="AC52" s="608"/>
      <c r="AD52" s="608"/>
      <c r="AE52" s="608"/>
      <c r="AF52" s="608"/>
      <c r="AG52" s="602"/>
      <c r="AH52" s="376"/>
      <c r="AI52" s="376"/>
      <c r="AJ52" s="376"/>
      <c r="AK52" s="376"/>
    </row>
    <row r="53" spans="1:37" s="276" customFormat="1" ht="18.95" customHeight="1" x14ac:dyDescent="0.2">
      <c r="A53" s="272"/>
      <c r="B53" s="267"/>
      <c r="C53" s="761" t="s">
        <v>649</v>
      </c>
      <c r="D53" s="731" t="s">
        <v>691</v>
      </c>
      <c r="E53" s="748">
        <v>250</v>
      </c>
      <c r="F53" s="734" t="s">
        <v>650</v>
      </c>
      <c r="G53" s="868" t="s">
        <v>848</v>
      </c>
      <c r="H53" s="869"/>
      <c r="I53" s="752" t="s">
        <v>845</v>
      </c>
      <c r="J53" s="734" t="s">
        <v>844</v>
      </c>
      <c r="K53" s="736">
        <f t="shared" si="12"/>
        <v>11239.43661971831</v>
      </c>
      <c r="L53" s="749">
        <v>3.55</v>
      </c>
      <c r="M53" s="743">
        <f>ROUNDUP((PTV*$L53),2)</f>
        <v>2.84</v>
      </c>
      <c r="N53" s="764"/>
      <c r="O53" s="477" t="str">
        <f t="shared" si="14"/>
        <v xml:space="preserve">    -</v>
      </c>
      <c r="P53" s="767"/>
      <c r="Q53" s="479" t="str">
        <f t="shared" si="15"/>
        <v xml:space="preserve">    -</v>
      </c>
      <c r="R53" s="272"/>
      <c r="S53" s="674">
        <f t="shared" si="18"/>
        <v>0</v>
      </c>
      <c r="T53" s="674">
        <f t="shared" si="19"/>
        <v>0</v>
      </c>
      <c r="U53" s="608"/>
      <c r="V53" s="608"/>
      <c r="W53" s="608"/>
      <c r="X53" s="608"/>
      <c r="Y53" s="608"/>
      <c r="Z53" s="608"/>
      <c r="AA53" s="608"/>
      <c r="AB53" s="608"/>
      <c r="AC53" s="608"/>
      <c r="AD53" s="608"/>
      <c r="AE53" s="608"/>
      <c r="AF53" s="608"/>
      <c r="AG53" s="602"/>
      <c r="AH53" s="376"/>
      <c r="AI53" s="376"/>
      <c r="AJ53" s="376"/>
      <c r="AK53" s="376"/>
    </row>
    <row r="54" spans="1:37" s="276" customFormat="1" ht="18.95" hidden="1" customHeight="1" x14ac:dyDescent="0.2">
      <c r="A54" s="272"/>
      <c r="B54" s="267"/>
      <c r="C54" s="761" t="s">
        <v>654</v>
      </c>
      <c r="D54" s="731" t="s">
        <v>846</v>
      </c>
      <c r="E54" s="748">
        <v>336</v>
      </c>
      <c r="F54" s="734" t="s">
        <v>655</v>
      </c>
      <c r="G54" s="868" t="s">
        <v>847</v>
      </c>
      <c r="H54" s="869"/>
      <c r="I54" s="752" t="s">
        <v>851</v>
      </c>
      <c r="J54" s="734" t="s">
        <v>850</v>
      </c>
      <c r="K54" s="736">
        <f t="shared" si="12"/>
        <v>5572.6256983240219</v>
      </c>
      <c r="L54" s="749">
        <v>7.16</v>
      </c>
      <c r="M54" s="743">
        <f>ROUNDUP((PTV*$L54),2)</f>
        <v>5.72</v>
      </c>
      <c r="N54" s="764"/>
      <c r="O54" s="477" t="str">
        <f t="shared" si="14"/>
        <v xml:space="preserve">    -</v>
      </c>
      <c r="P54" s="767"/>
      <c r="Q54" s="479" t="str">
        <f t="shared" si="15"/>
        <v xml:space="preserve">    -</v>
      </c>
      <c r="R54" s="272"/>
      <c r="S54" s="674"/>
      <c r="T54" s="674"/>
      <c r="U54" s="608"/>
      <c r="V54" s="608"/>
      <c r="W54" s="608"/>
      <c r="X54" s="608"/>
      <c r="Y54" s="608"/>
      <c r="Z54" s="608"/>
      <c r="AA54" s="608"/>
      <c r="AB54" s="608"/>
      <c r="AC54" s="608"/>
      <c r="AD54" s="608"/>
      <c r="AE54" s="608"/>
      <c r="AF54" s="608"/>
      <c r="AG54" s="602"/>
      <c r="AH54" s="376"/>
      <c r="AI54" s="376"/>
      <c r="AJ54" s="376"/>
      <c r="AK54" s="376"/>
    </row>
    <row r="55" spans="1:37" s="276" customFormat="1" ht="18.95" hidden="1" customHeight="1" x14ac:dyDescent="0.2">
      <c r="A55" s="272"/>
      <c r="B55" s="267"/>
      <c r="C55" s="761" t="s">
        <v>114</v>
      </c>
      <c r="D55" s="731" t="s">
        <v>689</v>
      </c>
      <c r="E55" s="748">
        <v>1000</v>
      </c>
      <c r="F55" s="734" t="s">
        <v>646</v>
      </c>
      <c r="G55" s="973" t="s">
        <v>840</v>
      </c>
      <c r="H55" s="974"/>
      <c r="I55" s="752" t="s">
        <v>839</v>
      </c>
      <c r="J55" s="734" t="s">
        <v>841</v>
      </c>
      <c r="K55" s="736">
        <f t="shared" si="12"/>
        <v>8543.8972162740902</v>
      </c>
      <c r="L55" s="749">
        <v>4.67</v>
      </c>
      <c r="M55" s="743">
        <f>ROUNDUP((PTV*$L55),2)</f>
        <v>3.73</v>
      </c>
      <c r="N55" s="764"/>
      <c r="O55" s="477" t="str">
        <f t="shared" si="14"/>
        <v xml:space="preserve">    -</v>
      </c>
      <c r="P55" s="767"/>
      <c r="Q55" s="479" t="str">
        <f t="shared" si="15"/>
        <v xml:space="preserve">    -</v>
      </c>
      <c r="R55" s="272"/>
      <c r="S55" s="674"/>
      <c r="T55" s="674"/>
      <c r="U55" s="608"/>
      <c r="V55" s="608"/>
      <c r="W55" s="608"/>
      <c r="X55" s="608"/>
      <c r="Y55" s="608"/>
      <c r="Z55" s="608"/>
      <c r="AA55" s="608"/>
      <c r="AB55" s="608"/>
      <c r="AC55" s="608"/>
      <c r="AD55" s="608"/>
      <c r="AE55" s="608"/>
      <c r="AF55" s="608"/>
      <c r="AG55" s="602"/>
      <c r="AH55" s="376"/>
      <c r="AI55" s="376"/>
      <c r="AJ55" s="376"/>
      <c r="AK55" s="376"/>
    </row>
    <row r="56" spans="1:37" s="607" customFormat="1" ht="18.95" hidden="1" customHeight="1" x14ac:dyDescent="0.2">
      <c r="A56" s="266"/>
      <c r="B56" s="267"/>
      <c r="C56" s="761" t="s">
        <v>611</v>
      </c>
      <c r="D56" s="731" t="s">
        <v>690</v>
      </c>
      <c r="E56" s="748">
        <v>1000</v>
      </c>
      <c r="F56" s="734" t="s">
        <v>647</v>
      </c>
      <c r="G56" s="973" t="s">
        <v>829</v>
      </c>
      <c r="H56" s="974"/>
      <c r="I56" s="733" t="s">
        <v>612</v>
      </c>
      <c r="J56" s="733" t="s">
        <v>613</v>
      </c>
      <c r="K56" s="742">
        <f t="shared" si="12"/>
        <v>10257.069408740359</v>
      </c>
      <c r="L56" s="737">
        <v>3.89</v>
      </c>
      <c r="M56" s="743">
        <f>ROUND((PTV*$L56),2)</f>
        <v>3.11</v>
      </c>
      <c r="N56" s="764"/>
      <c r="O56" s="477" t="str">
        <f t="shared" si="14"/>
        <v xml:space="preserve">    -</v>
      </c>
      <c r="P56" s="767"/>
      <c r="Q56" s="479" t="str">
        <f t="shared" si="15"/>
        <v xml:space="preserve">    -</v>
      </c>
      <c r="R56" s="266"/>
      <c r="S56" s="674">
        <f>N56*M56</f>
        <v>0</v>
      </c>
      <c r="T56" s="674">
        <f>ROUNDUP((P56/E56),0)*M56</f>
        <v>0</v>
      </c>
      <c r="AG56" s="601"/>
      <c r="AH56" s="301"/>
      <c r="AI56" s="301"/>
      <c r="AJ56" s="301"/>
      <c r="AK56" s="301"/>
    </row>
    <row r="57" spans="1:37" s="607" customFormat="1" ht="18.95" customHeight="1" thickBot="1" x14ac:dyDescent="0.25">
      <c r="A57" s="266"/>
      <c r="B57" s="267"/>
      <c r="C57" s="880" t="s">
        <v>915</v>
      </c>
      <c r="D57" s="881" t="s">
        <v>913</v>
      </c>
      <c r="E57" s="882">
        <v>200</v>
      </c>
      <c r="F57" s="883" t="s">
        <v>640</v>
      </c>
      <c r="G57" s="991" t="s">
        <v>914</v>
      </c>
      <c r="H57" s="992"/>
      <c r="I57" s="883" t="s">
        <v>602</v>
      </c>
      <c r="J57" s="883" t="s">
        <v>916</v>
      </c>
      <c r="K57" s="884">
        <f t="shared" si="12"/>
        <v>22542.372881355932</v>
      </c>
      <c r="L57" s="885">
        <v>1.77</v>
      </c>
      <c r="M57" s="886">
        <f>ROUND((PTV*$L57),2)</f>
        <v>1.41</v>
      </c>
      <c r="N57" s="764"/>
      <c r="O57" s="477" t="str">
        <f t="shared" si="14"/>
        <v xml:space="preserve">    -</v>
      </c>
      <c r="P57" s="767"/>
      <c r="Q57" s="479" t="str">
        <f t="shared" si="15"/>
        <v xml:space="preserve">    -</v>
      </c>
      <c r="R57" s="266"/>
      <c r="S57" s="674">
        <f>N57*M57</f>
        <v>0</v>
      </c>
      <c r="T57" s="674">
        <f>ROUNDUP((P57/E57),0)*M57</f>
        <v>0</v>
      </c>
      <c r="AG57" s="601"/>
      <c r="AH57" s="301"/>
      <c r="AI57" s="301"/>
      <c r="AJ57" s="301"/>
      <c r="AK57" s="301"/>
    </row>
    <row r="58" spans="1:37" s="607" customFormat="1" ht="18.95" hidden="1" customHeight="1" x14ac:dyDescent="0.2">
      <c r="A58" s="266"/>
      <c r="B58" s="267"/>
      <c r="C58" s="877" t="s">
        <v>838</v>
      </c>
      <c r="D58" s="799" t="s">
        <v>831</v>
      </c>
      <c r="E58" s="878">
        <v>746</v>
      </c>
      <c r="F58" s="801" t="s">
        <v>640</v>
      </c>
      <c r="G58" s="993" t="s">
        <v>830</v>
      </c>
      <c r="H58" s="994"/>
      <c r="I58" s="801" t="s">
        <v>622</v>
      </c>
      <c r="J58" s="801" t="s">
        <v>623</v>
      </c>
      <c r="K58" s="879">
        <f t="shared" si="12"/>
        <v>6186.0465116279065</v>
      </c>
      <c r="L58" s="805">
        <v>6.45</v>
      </c>
      <c r="M58" s="806">
        <f>ROUND((PTV*$L58),2)</f>
        <v>5.15</v>
      </c>
      <c r="N58" s="764"/>
      <c r="O58" s="477" t="str">
        <f t="shared" si="14"/>
        <v xml:space="preserve">    -</v>
      </c>
      <c r="P58" s="767"/>
      <c r="Q58" s="479" t="str">
        <f t="shared" si="15"/>
        <v xml:space="preserve">    -</v>
      </c>
      <c r="R58" s="266"/>
      <c r="S58" s="674">
        <f>N58*M58</f>
        <v>0</v>
      </c>
      <c r="T58" s="674">
        <f>ROUNDUP((P58/E58),0)*M58</f>
        <v>0</v>
      </c>
      <c r="AG58" s="601"/>
      <c r="AH58" s="301"/>
      <c r="AI58" s="301"/>
      <c r="AJ58" s="301"/>
      <c r="AK58" s="301"/>
    </row>
    <row r="59" spans="1:37" s="607" customFormat="1" ht="18.95" hidden="1" customHeight="1" thickBot="1" x14ac:dyDescent="0.25">
      <c r="A59" s="266"/>
      <c r="B59" s="267"/>
      <c r="C59" s="762" t="s">
        <v>738</v>
      </c>
      <c r="D59" s="753" t="s">
        <v>739</v>
      </c>
      <c r="E59" s="754">
        <v>1130</v>
      </c>
      <c r="F59" s="755" t="s">
        <v>640</v>
      </c>
      <c r="G59" s="995" t="s">
        <v>771</v>
      </c>
      <c r="H59" s="996"/>
      <c r="I59" s="744" t="s">
        <v>717</v>
      </c>
      <c r="J59" s="744" t="s">
        <v>718</v>
      </c>
      <c r="K59" s="745">
        <f t="shared" si="12"/>
        <v>4231.1770943796391</v>
      </c>
      <c r="L59" s="746">
        <v>9.43</v>
      </c>
      <c r="M59" s="747">
        <f>ROUND((PTV*$L59),2)</f>
        <v>7.53</v>
      </c>
      <c r="N59" s="764"/>
      <c r="O59" s="477" t="str">
        <f t="shared" si="14"/>
        <v xml:space="preserve">    -</v>
      </c>
      <c r="P59" s="767"/>
      <c r="Q59" s="479" t="str">
        <f t="shared" si="15"/>
        <v xml:space="preserve">    -</v>
      </c>
      <c r="R59" s="266"/>
      <c r="S59" s="674">
        <f>N59*M59</f>
        <v>0</v>
      </c>
      <c r="T59" s="674">
        <f>ROUNDUP((P59/E59),0)*M59</f>
        <v>0</v>
      </c>
      <c r="AG59" s="601"/>
      <c r="AH59" s="301"/>
      <c r="AI59" s="301"/>
      <c r="AJ59" s="301"/>
      <c r="AK59" s="301"/>
    </row>
    <row r="60" spans="1:37" s="607" customFormat="1" ht="36.75" customHeight="1" thickTop="1" thickBot="1" x14ac:dyDescent="0.3">
      <c r="A60" s="266"/>
      <c r="B60" s="271"/>
      <c r="C60" s="716"/>
      <c r="D60" s="657"/>
      <c r="E60" s="657"/>
      <c r="F60" s="716"/>
      <c r="G60" s="997" t="s">
        <v>926</v>
      </c>
      <c r="H60" s="997"/>
      <c r="I60" s="997"/>
      <c r="J60" s="706"/>
      <c r="K60" s="283"/>
      <c r="L60" s="998" t="s">
        <v>773</v>
      </c>
      <c r="M60" s="999"/>
      <c r="N60" s="293">
        <f>SUM(N35:N59,N22:N33,N8:N20)</f>
        <v>0</v>
      </c>
      <c r="O60" s="855">
        <f>SUM(O35:O59,O22:O33,O8:O20)</f>
        <v>0</v>
      </c>
      <c r="P60" s="293">
        <f>SUM(P35:P59,P22:P33,P8:P20)</f>
        <v>0</v>
      </c>
      <c r="Q60" s="855">
        <f>SUM(Q35:Q59,Q22:Q33,Q8:Q20)</f>
        <v>0</v>
      </c>
      <c r="R60" s="266"/>
      <c r="S60" s="674">
        <f>SUM(S35:S59,S22:S33,S8:S20)</f>
        <v>0</v>
      </c>
      <c r="T60" s="674">
        <f>SUM(T35:T59,T22:T33,T8:T20)</f>
        <v>0</v>
      </c>
      <c r="AG60" s="601"/>
      <c r="AH60" s="301"/>
      <c r="AI60" s="301"/>
      <c r="AJ60" s="301"/>
      <c r="AK60" s="301"/>
    </row>
    <row r="61" spans="1:37" s="607" customFormat="1" ht="30.75" customHeight="1" thickBot="1" x14ac:dyDescent="0.3">
      <c r="A61" s="271"/>
      <c r="B61" s="295"/>
      <c r="C61" s="1000" t="s">
        <v>759</v>
      </c>
      <c r="D61" s="1000"/>
      <c r="E61" s="1000"/>
      <c r="F61" s="1000"/>
      <c r="H61" s="769" t="s">
        <v>787</v>
      </c>
      <c r="I61" s="657"/>
      <c r="J61" s="716"/>
      <c r="K61" s="657"/>
      <c r="L61" s="937" t="s">
        <v>772</v>
      </c>
      <c r="M61" s="938"/>
      <c r="N61" s="939">
        <f>S60</f>
        <v>0</v>
      </c>
      <c r="O61" s="940"/>
      <c r="P61" s="941">
        <f>T60</f>
        <v>0</v>
      </c>
      <c r="Q61" s="942"/>
      <c r="R61" s="266"/>
      <c r="S61" s="378"/>
      <c r="T61" s="378"/>
      <c r="AG61" s="601"/>
      <c r="AH61" s="301"/>
      <c r="AI61" s="301"/>
      <c r="AJ61" s="301"/>
      <c r="AK61" s="301"/>
    </row>
    <row r="62" spans="1:37" s="607" customFormat="1" ht="20.100000000000001" customHeight="1" x14ac:dyDescent="0.25">
      <c r="A62" s="266"/>
      <c r="B62" s="266"/>
      <c r="C62" s="1001" t="str">
        <f>("*100332 = Totes of Tomato Paste / 1 Tote = 2,850 lbs of Paste / 1 truckload of 100332 = 14 Totes or "&amp;TLW&amp;" lbs of Paste")</f>
        <v>*100332 = Totes of Tomato Paste / 1 Tote = 2,850 lbs of Paste / 1 truckload of 100332 = 14 Totes or 39900 lbs of Paste</v>
      </c>
      <c r="D62" s="1001"/>
      <c r="E62" s="1001"/>
      <c r="F62" s="1001"/>
      <c r="G62" s="1001"/>
      <c r="H62" s="1001"/>
      <c r="I62" s="1001"/>
      <c r="J62" s="1001"/>
      <c r="K62" s="711"/>
      <c r="L62" s="707"/>
      <c r="M62" s="707"/>
      <c r="N62" s="319"/>
      <c r="O62" s="319"/>
      <c r="P62" s="319"/>
      <c r="Q62" s="319"/>
      <c r="R62" s="296"/>
      <c r="S62" s="679"/>
      <c r="T62" s="378"/>
      <c r="AG62" s="601"/>
      <c r="AH62" s="301"/>
      <c r="AI62" s="301"/>
      <c r="AJ62" s="301"/>
      <c r="AK62" s="301"/>
    </row>
    <row r="63" spans="1:37" s="607" customFormat="1" ht="39.950000000000003" customHeight="1" x14ac:dyDescent="0.2">
      <c r="A63" s="266"/>
      <c r="B63" s="266"/>
      <c r="C63" s="944" t="str">
        <f>V50</f>
        <v>The Pass Thru Value (PTV) or NOI (Net Off Invoice) discount amount has been determined based on the quantity of tomato paste in the products being offered under this program. 100332 values quoted for the SY2025/2026 were provided by FNS via the 11/1/2024 NMPA notification @ $0.7987 per pound or $31,868.13 per truckload of paste. The corresponding Pass Through Value Discount per case for each product is indicated above.</v>
      </c>
      <c r="D63" s="944"/>
      <c r="E63" s="944"/>
      <c r="F63" s="944"/>
      <c r="G63" s="944"/>
      <c r="H63" s="944"/>
      <c r="I63" s="944"/>
      <c r="J63" s="944"/>
      <c r="K63" s="944"/>
      <c r="L63" s="944"/>
      <c r="M63" s="944"/>
      <c r="N63" s="944"/>
      <c r="O63" s="944"/>
      <c r="P63" s="944"/>
      <c r="Q63" s="944"/>
      <c r="R63" s="266"/>
      <c r="S63" s="378"/>
      <c r="T63" s="378"/>
      <c r="AG63" s="601"/>
      <c r="AH63" s="301"/>
      <c r="AI63" s="301"/>
      <c r="AJ63" s="301"/>
      <c r="AK63" s="301"/>
    </row>
    <row r="64" spans="1:37" s="607" customFormat="1" ht="20.100000000000001" customHeight="1" x14ac:dyDescent="0.2">
      <c r="A64" s="266"/>
      <c r="B64" s="271"/>
      <c r="C64" s="1002" t="s">
        <v>785</v>
      </c>
      <c r="D64" s="1002"/>
      <c r="E64" s="1002"/>
      <c r="F64" s="1002"/>
      <c r="G64" s="1002"/>
      <c r="H64" s="1002"/>
      <c r="I64" s="1002"/>
      <c r="J64" s="1002"/>
      <c r="K64" s="1002"/>
      <c r="L64" s="1002"/>
      <c r="M64" s="1002"/>
      <c r="N64" s="1002"/>
      <c r="O64" s="1002"/>
      <c r="P64" s="1002"/>
      <c r="Q64" s="1002"/>
      <c r="R64" s="266"/>
      <c r="S64" s="378"/>
      <c r="T64" s="378"/>
      <c r="AG64" s="601"/>
      <c r="AH64" s="301"/>
      <c r="AI64" s="301"/>
      <c r="AJ64" s="301"/>
      <c r="AK64" s="301"/>
    </row>
    <row r="65" spans="1:37" s="378" customFormat="1" ht="18" x14ac:dyDescent="0.25">
      <c r="A65" s="270"/>
      <c r="B65" s="287"/>
      <c r="C65" s="717"/>
      <c r="D65" s="298"/>
      <c r="E65" s="298"/>
      <c r="F65" s="717"/>
      <c r="G65" s="270"/>
      <c r="H65" s="270"/>
      <c r="I65" s="270"/>
      <c r="J65" s="717"/>
      <c r="K65" s="299"/>
      <c r="L65" s="270"/>
      <c r="M65" s="300"/>
      <c r="N65" s="270"/>
      <c r="O65" s="314"/>
      <c r="P65" s="270"/>
      <c r="Q65" s="314"/>
      <c r="R65" s="270"/>
      <c r="U65" s="607"/>
      <c r="V65" s="607"/>
      <c r="W65" s="607"/>
      <c r="X65" s="607"/>
      <c r="Y65" s="607"/>
      <c r="Z65" s="607"/>
      <c r="AA65" s="607"/>
      <c r="AB65" s="607"/>
      <c r="AC65" s="607"/>
      <c r="AD65" s="607"/>
      <c r="AE65" s="607"/>
      <c r="AF65" s="607"/>
      <c r="AG65" s="601"/>
      <c r="AH65" s="301"/>
      <c r="AI65" s="301"/>
      <c r="AJ65" s="301"/>
      <c r="AK65" s="301"/>
    </row>
    <row r="66" spans="1:37" s="378" customFormat="1" x14ac:dyDescent="0.2">
      <c r="A66" s="270"/>
      <c r="B66" s="287"/>
      <c r="C66" s="717"/>
      <c r="D66" s="298"/>
      <c r="E66" s="298"/>
      <c r="F66" s="717"/>
      <c r="G66" s="270"/>
      <c r="H66" s="270"/>
      <c r="I66" s="270"/>
      <c r="J66" s="717"/>
      <c r="K66" s="299"/>
      <c r="L66" s="270"/>
      <c r="M66" s="270"/>
      <c r="N66" s="270"/>
      <c r="O66" s="314"/>
      <c r="P66" s="270"/>
      <c r="Q66" s="314"/>
      <c r="R66" s="270"/>
      <c r="U66" s="607"/>
      <c r="V66" s="607"/>
      <c r="W66" s="607"/>
      <c r="X66" s="607"/>
      <c r="Y66" s="607"/>
      <c r="Z66" s="607"/>
      <c r="AA66" s="607"/>
      <c r="AB66" s="607"/>
      <c r="AC66" s="607"/>
      <c r="AD66" s="607"/>
      <c r="AE66" s="607"/>
      <c r="AF66" s="607"/>
      <c r="AG66" s="601"/>
      <c r="AH66" s="301"/>
      <c r="AI66" s="301"/>
      <c r="AJ66" s="301"/>
      <c r="AK66" s="301"/>
    </row>
    <row r="67" spans="1:37" s="378" customFormat="1" x14ac:dyDescent="0.2">
      <c r="A67" s="270"/>
      <c r="B67" s="287"/>
      <c r="C67" s="717"/>
      <c r="D67" s="298"/>
      <c r="E67" s="298"/>
      <c r="F67" s="717"/>
      <c r="G67" s="270"/>
      <c r="H67" s="270"/>
      <c r="I67" s="270"/>
      <c r="J67" s="717"/>
      <c r="K67" s="299"/>
      <c r="L67" s="270"/>
      <c r="M67" s="270"/>
      <c r="N67" s="270"/>
      <c r="O67" s="314"/>
      <c r="P67" s="270"/>
      <c r="Q67" s="314"/>
      <c r="R67" s="270"/>
      <c r="U67" s="607"/>
      <c r="V67" s="607"/>
      <c r="W67" s="607"/>
      <c r="X67" s="607"/>
      <c r="Y67" s="607"/>
      <c r="Z67" s="607"/>
      <c r="AA67" s="607"/>
      <c r="AB67" s="607"/>
      <c r="AC67" s="607"/>
      <c r="AD67" s="607"/>
      <c r="AE67" s="607"/>
      <c r="AF67" s="607"/>
      <c r="AG67" s="601"/>
      <c r="AH67" s="301"/>
      <c r="AI67" s="301"/>
      <c r="AJ67" s="301"/>
      <c r="AK67" s="301"/>
    </row>
    <row r="68" spans="1:37" s="378" customFormat="1" x14ac:dyDescent="0.2">
      <c r="A68" s="270"/>
      <c r="B68" s="287"/>
      <c r="C68" s="717"/>
      <c r="D68" s="298"/>
      <c r="E68" s="298"/>
      <c r="F68" s="717"/>
      <c r="G68" s="270"/>
      <c r="H68" s="270"/>
      <c r="I68" s="270"/>
      <c r="J68" s="717"/>
      <c r="K68" s="299"/>
      <c r="L68" s="270"/>
      <c r="M68" s="270"/>
      <c r="N68" s="270"/>
      <c r="O68" s="314"/>
      <c r="P68" s="270"/>
      <c r="Q68" s="314"/>
      <c r="R68" s="270"/>
      <c r="U68" s="607"/>
      <c r="V68" s="607"/>
      <c r="W68" s="607"/>
      <c r="X68" s="607"/>
      <c r="Y68" s="607"/>
      <c r="Z68" s="607"/>
      <c r="AA68" s="607"/>
      <c r="AB68" s="607"/>
      <c r="AC68" s="607"/>
      <c r="AD68" s="607"/>
      <c r="AE68" s="607"/>
      <c r="AF68" s="607"/>
      <c r="AG68" s="601"/>
      <c r="AH68" s="301"/>
      <c r="AI68" s="301"/>
      <c r="AJ68" s="301"/>
      <c r="AK68" s="301"/>
    </row>
  </sheetData>
  <sheetProtection algorithmName="SHA-512" hashValue="Sc0femGc6Fe2PNqe9KVHb4sZowzYpH0o7PFD01CRkQ59LXt+s1SEboU0FcuzlCKvoBoJV13yOBmq9a0ga3nGsA==" saltValue="FraY7+FnIatb84CZW66ZEQ==" spinCount="100000" sheet="1" selectLockedCells="1"/>
  <mergeCells count="71">
    <mergeCell ref="N61:O61"/>
    <mergeCell ref="P61:Q61"/>
    <mergeCell ref="C62:J62"/>
    <mergeCell ref="C63:Q63"/>
    <mergeCell ref="C64:Q64"/>
    <mergeCell ref="G58:H58"/>
    <mergeCell ref="G59:H59"/>
    <mergeCell ref="G60:I60"/>
    <mergeCell ref="L60:M60"/>
    <mergeCell ref="C61:F61"/>
    <mergeCell ref="L61:M61"/>
    <mergeCell ref="G57:H57"/>
    <mergeCell ref="G44:H44"/>
    <mergeCell ref="G45:H45"/>
    <mergeCell ref="G46:H46"/>
    <mergeCell ref="G47:H47"/>
    <mergeCell ref="G48:H48"/>
    <mergeCell ref="G49:H49"/>
    <mergeCell ref="G50:H50"/>
    <mergeCell ref="G51:H51"/>
    <mergeCell ref="G52:H52"/>
    <mergeCell ref="G55:H55"/>
    <mergeCell ref="G56:H56"/>
    <mergeCell ref="G43:H43"/>
    <mergeCell ref="G33:H33"/>
    <mergeCell ref="C34:M34"/>
    <mergeCell ref="N34:Q34"/>
    <mergeCell ref="G35:H35"/>
    <mergeCell ref="G36:H36"/>
    <mergeCell ref="G37:H37"/>
    <mergeCell ref="G38:H38"/>
    <mergeCell ref="G39:H39"/>
    <mergeCell ref="G40:H40"/>
    <mergeCell ref="G41:H41"/>
    <mergeCell ref="G42:H42"/>
    <mergeCell ref="G32:H32"/>
    <mergeCell ref="N21:Q21"/>
    <mergeCell ref="G22:H22"/>
    <mergeCell ref="G23:H23"/>
    <mergeCell ref="G24:H24"/>
    <mergeCell ref="G25:H25"/>
    <mergeCell ref="G26:H26"/>
    <mergeCell ref="C21:M21"/>
    <mergeCell ref="G27:H27"/>
    <mergeCell ref="G28:H28"/>
    <mergeCell ref="G29:H29"/>
    <mergeCell ref="G30:H30"/>
    <mergeCell ref="G31:H31"/>
    <mergeCell ref="G16:H16"/>
    <mergeCell ref="G17:H17"/>
    <mergeCell ref="G18:H18"/>
    <mergeCell ref="G19:H19"/>
    <mergeCell ref="G20:H20"/>
    <mergeCell ref="G15:H15"/>
    <mergeCell ref="N5:O5"/>
    <mergeCell ref="P5:Q5"/>
    <mergeCell ref="G6:H6"/>
    <mergeCell ref="C7:L7"/>
    <mergeCell ref="G8:H8"/>
    <mergeCell ref="G9:H9"/>
    <mergeCell ref="G10:H10"/>
    <mergeCell ref="G11:H11"/>
    <mergeCell ref="G12:H12"/>
    <mergeCell ref="G13:H13"/>
    <mergeCell ref="G14:H14"/>
    <mergeCell ref="G2:H2"/>
    <mergeCell ref="N2:Q2"/>
    <mergeCell ref="G3:H3"/>
    <mergeCell ref="N3:Q3"/>
    <mergeCell ref="G4:H4"/>
    <mergeCell ref="N4:Q4"/>
  </mergeCells>
  <printOptions horizontalCentered="1"/>
  <pageMargins left="0.25" right="0.25" top="0.25" bottom="0.25" header="0" footer="0"/>
  <pageSetup scale="45"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M47"/>
  <sheetViews>
    <sheetView showGridLines="0" zoomScale="70" zoomScaleNormal="70" zoomScaleSheetLayoutView="50" workbookViewId="0">
      <selection activeCell="S2" sqref="S2"/>
    </sheetView>
  </sheetViews>
  <sheetFormatPr defaultRowHeight="12.75" x14ac:dyDescent="0.2"/>
  <cols>
    <col min="1" max="1" width="3.7109375" customWidth="1"/>
    <col min="6" max="6" width="27.7109375" customWidth="1"/>
    <col min="7" max="7" width="15.28515625" customWidth="1"/>
    <col min="8" max="8" width="11.42578125" customWidth="1"/>
    <col min="10" max="10" width="32.42578125" customWidth="1"/>
    <col min="13" max="13" width="15.5703125" customWidth="1"/>
    <col min="14" max="14" width="15.7109375" customWidth="1"/>
    <col min="15" max="15" width="22.5703125" customWidth="1"/>
    <col min="17" max="17" width="12.7109375" customWidth="1"/>
    <col min="18" max="18" width="18.5703125" customWidth="1"/>
    <col min="19" max="19" width="16.85546875" customWidth="1"/>
    <col min="20" max="20" width="3.85546875" customWidth="1"/>
    <col min="22" max="28" width="9.140625" style="263"/>
  </cols>
  <sheetData>
    <row r="1" spans="1:39" x14ac:dyDescent="0.2">
      <c r="A1" s="89"/>
      <c r="B1" s="89"/>
      <c r="C1" s="89"/>
      <c r="D1" s="89"/>
      <c r="E1" s="89"/>
      <c r="F1" s="89"/>
      <c r="G1" s="89"/>
      <c r="H1" s="89"/>
      <c r="I1" s="89"/>
      <c r="J1" s="89"/>
      <c r="K1" s="89"/>
      <c r="L1" s="89"/>
      <c r="M1" s="89"/>
      <c r="N1" s="89"/>
      <c r="O1" s="89"/>
      <c r="P1" s="89"/>
      <c r="Q1" s="89"/>
      <c r="R1" s="89"/>
      <c r="S1" s="933" t="s">
        <v>987</v>
      </c>
      <c r="T1" s="89"/>
      <c r="U1" s="108"/>
    </row>
    <row r="2" spans="1:39" ht="31.5" x14ac:dyDescent="0.6">
      <c r="A2" s="89"/>
      <c r="B2" s="89"/>
      <c r="C2" s="89"/>
      <c r="D2" s="3"/>
      <c r="E2" s="3"/>
      <c r="F2" s="1003" t="s">
        <v>921</v>
      </c>
      <c r="G2" s="1003"/>
      <c r="H2" s="1003"/>
      <c r="I2" s="1003"/>
      <c r="J2" s="1003"/>
      <c r="K2" s="1003"/>
      <c r="L2" s="1003"/>
      <c r="M2" s="1003"/>
      <c r="N2" s="1003"/>
      <c r="O2" s="1003"/>
      <c r="P2" s="1003"/>
      <c r="Q2" s="1003"/>
      <c r="R2" s="1003"/>
      <c r="S2" s="89"/>
      <c r="T2" s="89"/>
      <c r="U2" s="108"/>
    </row>
    <row r="3" spans="1:39" ht="24.75" x14ac:dyDescent="0.5">
      <c r="A3" s="89"/>
      <c r="B3" s="89"/>
      <c r="C3" s="89"/>
      <c r="D3" s="3"/>
      <c r="E3" s="3"/>
      <c r="F3" s="1004" t="s">
        <v>780</v>
      </c>
      <c r="G3" s="1004"/>
      <c r="H3" s="1004"/>
      <c r="I3" s="1004"/>
      <c r="J3" s="1004"/>
      <c r="K3" s="1004"/>
      <c r="L3" s="1004"/>
      <c r="M3" s="1004"/>
      <c r="N3" s="1004"/>
      <c r="O3" s="1004"/>
      <c r="P3" s="1004"/>
      <c r="Q3" s="1004"/>
      <c r="R3" s="1004"/>
      <c r="S3" s="89"/>
      <c r="T3" s="89"/>
      <c r="U3" s="108"/>
    </row>
    <row r="4" spans="1:39" ht="24.75" x14ac:dyDescent="0.5">
      <c r="A4" s="89"/>
      <c r="B4" s="89"/>
      <c r="C4" s="89"/>
      <c r="D4" s="3"/>
      <c r="F4" s="1004" t="s">
        <v>781</v>
      </c>
      <c r="G4" s="1004"/>
      <c r="H4" s="1004"/>
      <c r="I4" s="1004"/>
      <c r="J4" s="1004"/>
      <c r="K4" s="1004"/>
      <c r="L4" s="1004"/>
      <c r="M4" s="1004"/>
      <c r="N4" s="1004"/>
      <c r="O4" s="1004"/>
      <c r="P4" s="1004"/>
      <c r="Q4" s="1004"/>
      <c r="R4" s="1004"/>
      <c r="S4" s="259"/>
      <c r="T4" s="89"/>
      <c r="U4" s="108"/>
    </row>
    <row r="5" spans="1:39" s="260" customFormat="1" x14ac:dyDescent="0.2">
      <c r="U5" s="108"/>
      <c r="V5" s="919"/>
      <c r="W5" s="919"/>
      <c r="X5" s="919"/>
      <c r="Y5" s="919"/>
      <c r="Z5" s="919"/>
      <c r="AA5" s="919"/>
      <c r="AB5" s="919"/>
    </row>
    <row r="6" spans="1:39" ht="18" x14ac:dyDescent="0.25">
      <c r="A6" s="89"/>
      <c r="B6" s="89"/>
      <c r="C6" s="89"/>
      <c r="D6" s="3"/>
      <c r="E6" s="89"/>
      <c r="F6" s="1017" t="s">
        <v>811</v>
      </c>
      <c r="G6" s="1017"/>
      <c r="H6" s="1017"/>
      <c r="I6" s="1017"/>
      <c r="J6" s="1017"/>
      <c r="K6" s="1017"/>
      <c r="L6" s="1017"/>
      <c r="M6" s="1017"/>
      <c r="N6" s="1017"/>
      <c r="O6" s="1017"/>
      <c r="P6" s="1017"/>
      <c r="Q6" s="1017"/>
      <c r="R6" s="1017"/>
      <c r="S6" s="89"/>
      <c r="T6" s="89"/>
      <c r="U6" s="108"/>
    </row>
    <row r="7" spans="1:39" ht="18" x14ac:dyDescent="0.25">
      <c r="A7" s="89"/>
      <c r="B7" s="89"/>
      <c r="C7" s="89"/>
      <c r="D7" s="3"/>
      <c r="E7" s="89"/>
      <c r="F7" s="1017" t="s">
        <v>777</v>
      </c>
      <c r="G7" s="1017"/>
      <c r="H7" s="1017"/>
      <c r="I7" s="1017"/>
      <c r="J7" s="1017"/>
      <c r="K7" s="1017"/>
      <c r="L7" s="1017"/>
      <c r="M7" s="1017"/>
      <c r="N7" s="1017"/>
      <c r="O7" s="1017"/>
      <c r="P7" s="1017"/>
      <c r="Q7" s="1017"/>
      <c r="R7" s="1017"/>
      <c r="S7" s="89"/>
      <c r="T7" s="89"/>
      <c r="U7" s="108"/>
    </row>
    <row r="8" spans="1:39" ht="18" customHeight="1" x14ac:dyDescent="0.2">
      <c r="A8" s="89"/>
      <c r="B8" s="1018" t="s">
        <v>779</v>
      </c>
      <c r="C8" s="1018"/>
      <c r="D8" s="1018"/>
      <c r="E8" s="1018"/>
      <c r="F8" s="1018"/>
      <c r="G8" s="1018"/>
      <c r="H8" s="1018"/>
      <c r="I8" s="1018"/>
      <c r="J8" s="1018"/>
      <c r="K8" s="1018"/>
      <c r="L8" s="1018"/>
      <c r="M8" s="1018"/>
      <c r="N8" s="1018"/>
      <c r="O8" s="1018"/>
      <c r="P8" s="1018"/>
      <c r="Q8" s="1018"/>
      <c r="R8" s="1018"/>
      <c r="S8" s="1018"/>
      <c r="T8" s="89"/>
      <c r="U8" s="108"/>
    </row>
    <row r="9" spans="1:39" ht="66" customHeight="1" x14ac:dyDescent="0.2">
      <c r="A9" s="89"/>
      <c r="B9" s="1018"/>
      <c r="C9" s="1018"/>
      <c r="D9" s="1018"/>
      <c r="E9" s="1018"/>
      <c r="F9" s="1018"/>
      <c r="G9" s="1018"/>
      <c r="H9" s="1018"/>
      <c r="I9" s="1018"/>
      <c r="J9" s="1018"/>
      <c r="K9" s="1018"/>
      <c r="L9" s="1018"/>
      <c r="M9" s="1018"/>
      <c r="N9" s="1018"/>
      <c r="O9" s="1018"/>
      <c r="P9" s="1018"/>
      <c r="Q9" s="1018"/>
      <c r="R9" s="1018"/>
      <c r="S9" s="1018"/>
      <c r="T9" s="89"/>
      <c r="U9" s="108"/>
    </row>
    <row r="10" spans="1:39" ht="61.9" customHeight="1" x14ac:dyDescent="0.2">
      <c r="A10" s="89"/>
      <c r="B10" s="1018" t="s">
        <v>778</v>
      </c>
      <c r="C10" s="1018"/>
      <c r="D10" s="1018"/>
      <c r="E10" s="1018"/>
      <c r="F10" s="1018"/>
      <c r="G10" s="1018"/>
      <c r="H10" s="1018"/>
      <c r="I10" s="1018"/>
      <c r="J10" s="1018"/>
      <c r="K10" s="1018"/>
      <c r="L10" s="1018"/>
      <c r="M10" s="1018"/>
      <c r="N10" s="1018"/>
      <c r="O10" s="1018"/>
      <c r="P10" s="1018"/>
      <c r="Q10" s="1018"/>
      <c r="R10" s="1018"/>
      <c r="S10" s="1018"/>
      <c r="T10" s="89"/>
      <c r="U10" s="108"/>
    </row>
    <row r="11" spans="1:39" ht="80.45" customHeight="1" x14ac:dyDescent="0.2">
      <c r="A11" s="89"/>
      <c r="B11" s="1018" t="s">
        <v>902</v>
      </c>
      <c r="C11" s="1018"/>
      <c r="D11" s="1018"/>
      <c r="E11" s="1018"/>
      <c r="F11" s="1018"/>
      <c r="G11" s="1018"/>
      <c r="H11" s="1018"/>
      <c r="I11" s="1018"/>
      <c r="J11" s="1018"/>
      <c r="K11" s="1018"/>
      <c r="L11" s="1018"/>
      <c r="M11" s="1018"/>
      <c r="N11" s="1018"/>
      <c r="O11" s="1018"/>
      <c r="P11" s="1018"/>
      <c r="Q11" s="1018"/>
      <c r="R11" s="1018"/>
      <c r="S11" s="1018"/>
      <c r="T11" s="89"/>
      <c r="U11" s="108"/>
    </row>
    <row r="12" spans="1:39" ht="16.5" x14ac:dyDescent="0.25">
      <c r="A12" s="89"/>
      <c r="B12" s="1011" t="s">
        <v>903</v>
      </c>
      <c r="C12" s="1011"/>
      <c r="D12" s="1011"/>
      <c r="E12" s="1011"/>
      <c r="F12" s="1011"/>
      <c r="G12" s="1011"/>
      <c r="H12" s="1011"/>
      <c r="I12" s="1011"/>
      <c r="J12" s="1011"/>
      <c r="K12" s="1011"/>
      <c r="L12" s="1011"/>
      <c r="M12" s="1011"/>
      <c r="N12" s="1011"/>
      <c r="O12" s="1011"/>
      <c r="P12" s="1011"/>
      <c r="Q12" s="1011"/>
      <c r="R12" s="1011"/>
      <c r="S12" s="1011"/>
      <c r="T12" s="89"/>
      <c r="U12" s="108"/>
    </row>
    <row r="13" spans="1:39" ht="75.599999999999994" customHeight="1" x14ac:dyDescent="0.2">
      <c r="A13" s="89"/>
      <c r="B13" s="1012" t="s">
        <v>927</v>
      </c>
      <c r="C13" s="1012"/>
      <c r="D13" s="1012"/>
      <c r="E13" s="1012"/>
      <c r="F13" s="1012"/>
      <c r="G13" s="1012"/>
      <c r="H13" s="1012"/>
      <c r="I13" s="1012"/>
      <c r="J13" s="1012"/>
      <c r="K13" s="1012"/>
      <c r="L13" s="1012"/>
      <c r="M13" s="1012"/>
      <c r="N13" s="1012"/>
      <c r="O13" s="1012"/>
      <c r="P13" s="1012"/>
      <c r="Q13" s="1012"/>
      <c r="R13" s="1012"/>
      <c r="S13" s="1012"/>
      <c r="T13" s="89"/>
      <c r="U13" s="108"/>
    </row>
    <row r="14" spans="1:39" s="721" customFormat="1" ht="40.15" customHeight="1" thickBot="1" x14ac:dyDescent="0.25">
      <c r="A14" s="719"/>
      <c r="B14" s="1007" t="s">
        <v>904</v>
      </c>
      <c r="C14" s="1007"/>
      <c r="D14" s="1007"/>
      <c r="E14" s="1007"/>
      <c r="F14" s="1007"/>
      <c r="G14" s="1007"/>
      <c r="H14" s="1007"/>
      <c r="I14" s="1007"/>
      <c r="J14" s="1007"/>
      <c r="K14" s="1007"/>
      <c r="L14" s="1007"/>
      <c r="M14" s="1007"/>
      <c r="N14" s="1007"/>
      <c r="O14" s="1007"/>
      <c r="P14" s="1007"/>
      <c r="Q14" s="1007"/>
      <c r="R14" s="1007"/>
      <c r="S14" s="1007"/>
      <c r="T14" s="719"/>
      <c r="U14" s="720"/>
    </row>
    <row r="15" spans="1:39" ht="18" x14ac:dyDescent="0.25">
      <c r="A15" s="89"/>
      <c r="B15" s="634"/>
      <c r="C15" s="635"/>
      <c r="D15" s="635"/>
      <c r="E15" s="635"/>
      <c r="F15" s="635"/>
      <c r="G15" s="635"/>
      <c r="H15" s="635"/>
      <c r="I15" s="635"/>
      <c r="J15" s="635"/>
      <c r="K15" s="635"/>
      <c r="L15" s="635"/>
      <c r="M15" s="635"/>
      <c r="N15" s="635"/>
      <c r="O15" s="1013"/>
      <c r="P15" s="1013"/>
      <c r="Q15" s="1013"/>
      <c r="R15" s="1013"/>
      <c r="S15" s="1014"/>
      <c r="T15" s="89"/>
      <c r="U15" s="108"/>
      <c r="W15" s="625"/>
      <c r="X15" s="625"/>
      <c r="Y15" s="625"/>
      <c r="Z15" s="625"/>
      <c r="AA15" s="625"/>
      <c r="AB15" s="625"/>
      <c r="AC15" s="625"/>
      <c r="AD15" s="625"/>
      <c r="AE15" s="625"/>
      <c r="AF15" s="625"/>
      <c r="AG15" s="625"/>
      <c r="AH15" s="625"/>
      <c r="AI15" s="625"/>
      <c r="AJ15" s="625"/>
      <c r="AK15" s="625"/>
      <c r="AL15" s="625"/>
      <c r="AM15" s="625"/>
    </row>
    <row r="16" spans="1:39" ht="18" customHeight="1" x14ac:dyDescent="0.25">
      <c r="A16" s="89"/>
      <c r="B16" s="1015" t="s">
        <v>301</v>
      </c>
      <c r="C16" s="1016"/>
      <c r="D16" s="1016"/>
      <c r="E16" s="1016"/>
      <c r="F16" s="1016"/>
      <c r="G16" s="875"/>
      <c r="H16" s="269"/>
      <c r="I16" s="269"/>
      <c r="J16" s="269"/>
      <c r="K16" s="269"/>
      <c r="L16" s="269"/>
      <c r="M16" s="269"/>
      <c r="N16" s="269"/>
      <c r="O16" s="260"/>
      <c r="P16" s="1009"/>
      <c r="Q16" s="1009"/>
      <c r="R16" s="1009"/>
      <c r="S16" s="1010"/>
      <c r="T16" s="89"/>
      <c r="U16" s="108"/>
      <c r="W16" s="611"/>
      <c r="X16" s="611"/>
      <c r="Y16" s="611"/>
      <c r="Z16" s="611"/>
      <c r="AA16" s="611"/>
      <c r="AB16" s="611"/>
      <c r="AC16" s="611"/>
      <c r="AD16" s="611"/>
      <c r="AE16" s="611"/>
      <c r="AF16" s="611"/>
      <c r="AG16" s="611"/>
      <c r="AH16" s="611"/>
      <c r="AI16" s="611"/>
      <c r="AJ16" s="611"/>
      <c r="AK16" s="611"/>
      <c r="AL16" s="611"/>
      <c r="AM16" s="611"/>
    </row>
    <row r="17" spans="1:39" ht="18" customHeight="1" x14ac:dyDescent="0.25">
      <c r="A17" s="89"/>
      <c r="B17" s="1015"/>
      <c r="C17" s="1016"/>
      <c r="D17" s="1016"/>
      <c r="E17" s="1016"/>
      <c r="F17" s="1016"/>
      <c r="G17" s="875"/>
      <c r="H17" s="269"/>
      <c r="I17" s="269"/>
      <c r="J17" s="260"/>
      <c r="K17" s="1008"/>
      <c r="L17" s="1008"/>
      <c r="M17" s="1008"/>
      <c r="N17" s="1008"/>
      <c r="O17" s="1008"/>
      <c r="P17" s="1009"/>
      <c r="Q17" s="1009"/>
      <c r="R17" s="1009"/>
      <c r="S17" s="1010"/>
      <c r="T17" s="89"/>
      <c r="U17" s="108"/>
      <c r="W17" s="160"/>
    </row>
    <row r="18" spans="1:39" ht="18" x14ac:dyDescent="0.25">
      <c r="A18" s="89"/>
      <c r="B18" s="1031" t="s">
        <v>91</v>
      </c>
      <c r="C18" s="1032"/>
      <c r="D18" s="1032"/>
      <c r="E18" s="1032"/>
      <c r="F18" s="1032"/>
      <c r="G18" s="1032"/>
      <c r="H18" s="1032"/>
      <c r="I18" s="1005" t="s">
        <v>609</v>
      </c>
      <c r="J18" s="1005"/>
      <c r="K18" s="1005"/>
      <c r="L18" s="640"/>
      <c r="M18" s="1005" t="s">
        <v>935</v>
      </c>
      <c r="N18" s="1005"/>
      <c r="O18" s="1005"/>
      <c r="P18" s="1005" t="s">
        <v>928</v>
      </c>
      <c r="Q18" s="1005"/>
      <c r="R18" s="1005"/>
      <c r="S18" s="1006"/>
      <c r="T18" s="89"/>
      <c r="U18" s="108"/>
      <c r="W18" s="160"/>
      <c r="X18" s="160"/>
      <c r="Y18" s="160"/>
      <c r="Z18" s="160"/>
      <c r="AA18" s="160"/>
    </row>
    <row r="19" spans="1:39" ht="18" customHeight="1" x14ac:dyDescent="0.25">
      <c r="A19" s="89"/>
      <c r="B19" s="1033" t="s">
        <v>17</v>
      </c>
      <c r="C19" s="1034"/>
      <c r="D19" s="1034"/>
      <c r="E19" s="1034"/>
      <c r="F19" s="1034"/>
      <c r="G19" s="1034"/>
      <c r="H19" s="1034"/>
      <c r="I19" s="1009" t="s">
        <v>934</v>
      </c>
      <c r="J19" s="1009"/>
      <c r="K19" s="1009"/>
      <c r="L19" s="639"/>
      <c r="M19" s="1009" t="s">
        <v>899</v>
      </c>
      <c r="N19" s="1009"/>
      <c r="O19" s="1009"/>
      <c r="P19" s="1038" t="s">
        <v>936</v>
      </c>
      <c r="Q19" s="1038"/>
      <c r="R19" s="1038"/>
      <c r="S19" s="1039"/>
      <c r="T19" s="89"/>
      <c r="U19" s="108"/>
      <c r="W19" s="920"/>
    </row>
    <row r="20" spans="1:39" ht="18" customHeight="1" x14ac:dyDescent="0.25">
      <c r="A20" s="89"/>
      <c r="B20" s="1033" t="s">
        <v>9</v>
      </c>
      <c r="C20" s="1034"/>
      <c r="D20" s="1034"/>
      <c r="E20" s="1034"/>
      <c r="F20" s="1034"/>
      <c r="G20" s="1034"/>
      <c r="H20" s="1034"/>
      <c r="I20" s="1009" t="s">
        <v>822</v>
      </c>
      <c r="J20" s="1009"/>
      <c r="K20" s="1009"/>
      <c r="L20" s="639"/>
      <c r="M20" s="1009" t="s">
        <v>822</v>
      </c>
      <c r="N20" s="1009"/>
      <c r="O20" s="1009"/>
      <c r="P20" s="1038"/>
      <c r="Q20" s="1038"/>
      <c r="R20" s="1038"/>
      <c r="S20" s="1039"/>
      <c r="T20" s="89"/>
      <c r="U20" s="108"/>
    </row>
    <row r="21" spans="1:39" ht="18" x14ac:dyDescent="0.25">
      <c r="A21" s="89"/>
      <c r="B21" s="1033" t="s">
        <v>814</v>
      </c>
      <c r="C21" s="1034"/>
      <c r="D21" s="1034"/>
      <c r="E21" s="1034"/>
      <c r="F21" s="1034"/>
      <c r="G21" s="1034"/>
      <c r="H21" s="1034"/>
      <c r="I21" s="1009" t="s">
        <v>527</v>
      </c>
      <c r="J21" s="1009"/>
      <c r="K21" s="1009"/>
      <c r="L21" s="639"/>
      <c r="M21" s="1009" t="s">
        <v>900</v>
      </c>
      <c r="N21" s="1009"/>
      <c r="O21" s="1009"/>
      <c r="P21" s="1009" t="s">
        <v>929</v>
      </c>
      <c r="Q21" s="1009"/>
      <c r="R21" s="1009"/>
      <c r="S21" s="1010"/>
      <c r="T21" s="89"/>
      <c r="U21" s="108"/>
      <c r="W21" s="324"/>
      <c r="X21" s="324"/>
      <c r="Y21" s="324"/>
      <c r="Z21" s="324"/>
      <c r="AA21" s="324"/>
      <c r="AB21" s="324"/>
      <c r="AC21" s="324"/>
      <c r="AD21" s="324"/>
      <c r="AE21" s="324"/>
      <c r="AF21" s="324"/>
      <c r="AG21" s="324"/>
      <c r="AH21" s="324"/>
      <c r="AI21" s="324"/>
      <c r="AJ21" s="324"/>
      <c r="AK21" s="324"/>
      <c r="AL21" s="324"/>
      <c r="AM21" s="324"/>
    </row>
    <row r="22" spans="1:39" ht="18" customHeight="1" x14ac:dyDescent="0.25">
      <c r="A22" s="89"/>
      <c r="B22" s="1035" t="s">
        <v>589</v>
      </c>
      <c r="C22" s="1036"/>
      <c r="D22" s="1036"/>
      <c r="E22" s="1036"/>
      <c r="F22" s="1036"/>
      <c r="G22" s="1036"/>
      <c r="H22" s="1036"/>
      <c r="I22" s="1037" t="s">
        <v>528</v>
      </c>
      <c r="J22" s="1037"/>
      <c r="K22" s="1037"/>
      <c r="L22" s="859"/>
      <c r="M22" s="1037" t="s">
        <v>937</v>
      </c>
      <c r="N22" s="1037"/>
      <c r="O22" s="1037"/>
      <c r="P22" s="909" t="s">
        <v>930</v>
      </c>
      <c r="Q22" s="874"/>
      <c r="R22" s="874"/>
      <c r="S22" s="911"/>
      <c r="T22" s="89"/>
      <c r="U22" s="108"/>
      <c r="W22" s="324"/>
      <c r="X22" s="324"/>
      <c r="Y22" s="324"/>
      <c r="Z22" s="324"/>
      <c r="AA22" s="324"/>
      <c r="AB22" s="324"/>
      <c r="AC22" s="324"/>
      <c r="AD22" s="324"/>
      <c r="AE22" s="324"/>
      <c r="AF22" s="324"/>
      <c r="AG22" s="324"/>
      <c r="AH22" s="324"/>
      <c r="AI22" s="324"/>
      <c r="AJ22" s="324"/>
      <c r="AK22" s="324"/>
      <c r="AL22" s="324"/>
      <c r="AM22" s="324"/>
    </row>
    <row r="23" spans="1:39" ht="17.45" customHeight="1" x14ac:dyDescent="0.25">
      <c r="A23" s="89"/>
      <c r="B23" s="1019" t="s">
        <v>590</v>
      </c>
      <c r="C23" s="1020"/>
      <c r="D23" s="1020"/>
      <c r="E23" s="1020"/>
      <c r="F23" s="1020"/>
      <c r="G23" s="1020"/>
      <c r="H23" s="1020"/>
      <c r="I23" s="921"/>
      <c r="J23" s="260"/>
      <c r="K23" s="269"/>
      <c r="L23" s="269"/>
      <c r="M23" s="269"/>
      <c r="N23" s="269"/>
      <c r="O23" s="260"/>
      <c r="P23" s="909"/>
      <c r="Q23" s="909"/>
      <c r="R23" s="909"/>
      <c r="S23" s="910"/>
      <c r="T23" s="89"/>
      <c r="U23" s="108"/>
      <c r="W23" s="324"/>
      <c r="X23" s="324"/>
      <c r="Y23" s="324"/>
      <c r="Z23" s="324"/>
      <c r="AA23" s="324"/>
      <c r="AB23" s="324"/>
      <c r="AC23" s="324"/>
      <c r="AD23" s="324"/>
      <c r="AE23" s="324"/>
      <c r="AF23" s="324"/>
      <c r="AG23" s="324"/>
      <c r="AH23" s="324"/>
      <c r="AI23" s="324"/>
      <c r="AJ23" s="324"/>
      <c r="AK23" s="324"/>
      <c r="AL23" s="324"/>
      <c r="AM23" s="324"/>
    </row>
    <row r="24" spans="1:39" ht="18" x14ac:dyDescent="0.25">
      <c r="A24" s="89"/>
      <c r="B24" s="815"/>
      <c r="C24" s="269"/>
      <c r="D24" s="269"/>
      <c r="E24" s="269"/>
      <c r="F24" s="269"/>
      <c r="G24" s="269"/>
      <c r="H24" s="269"/>
      <c r="I24" s="269"/>
      <c r="J24" s="260"/>
      <c r="K24" s="639"/>
      <c r="L24" s="639"/>
      <c r="M24" s="269"/>
      <c r="N24" s="640"/>
      <c r="O24" s="260"/>
      <c r="P24" s="1042"/>
      <c r="Q24" s="1042"/>
      <c r="R24" s="1042"/>
      <c r="S24" s="1043"/>
      <c r="T24" s="89"/>
      <c r="U24" s="108"/>
      <c r="W24" s="324"/>
      <c r="X24" s="324"/>
      <c r="Y24" s="324"/>
      <c r="Z24" s="324"/>
      <c r="AA24" s="324"/>
      <c r="AB24" s="324"/>
      <c r="AC24" s="324"/>
      <c r="AD24" s="324"/>
      <c r="AE24" s="324"/>
      <c r="AF24" s="324"/>
      <c r="AG24" s="324"/>
      <c r="AH24" s="324"/>
      <c r="AI24" s="324"/>
      <c r="AJ24" s="324"/>
      <c r="AK24" s="324"/>
      <c r="AL24" s="324"/>
      <c r="AM24" s="324"/>
    </row>
    <row r="25" spans="1:39" ht="18" x14ac:dyDescent="0.25">
      <c r="A25" s="89"/>
      <c r="B25" s="1044" t="s">
        <v>444</v>
      </c>
      <c r="C25" s="1005"/>
      <c r="D25" s="1005"/>
      <c r="E25" s="1005"/>
      <c r="F25" s="1005"/>
      <c r="G25" s="1005"/>
      <c r="H25" s="640"/>
      <c r="I25" s="640" t="s">
        <v>896</v>
      </c>
      <c r="J25" s="640"/>
      <c r="K25" s="640"/>
      <c r="L25" s="640"/>
      <c r="M25" s="1040" t="s">
        <v>931</v>
      </c>
      <c r="N25" s="1040"/>
      <c r="O25" s="1040"/>
      <c r="P25" s="1005" t="s">
        <v>493</v>
      </c>
      <c r="Q25" s="1005"/>
      <c r="R25" s="1005"/>
      <c r="S25" s="1006"/>
      <c r="T25" s="639"/>
      <c r="U25" s="108"/>
      <c r="W25" s="324"/>
      <c r="X25" s="324"/>
      <c r="Y25" s="324"/>
      <c r="Z25" s="324"/>
      <c r="AA25" s="324"/>
      <c r="AB25" s="324"/>
      <c r="AC25" s="324"/>
      <c r="AD25" s="324"/>
      <c r="AE25" s="324"/>
      <c r="AF25" s="324"/>
      <c r="AG25" s="324"/>
      <c r="AH25" s="324"/>
      <c r="AI25" s="324"/>
      <c r="AJ25" s="324"/>
      <c r="AK25" s="324"/>
      <c r="AL25" s="324"/>
      <c r="AM25" s="324"/>
    </row>
    <row r="26" spans="1:39" ht="18" x14ac:dyDescent="0.25">
      <c r="A26" s="89"/>
      <c r="B26" s="1045" t="s">
        <v>940</v>
      </c>
      <c r="C26" s="1009"/>
      <c r="D26" s="1009"/>
      <c r="E26" s="1009"/>
      <c r="F26" s="1009"/>
      <c r="G26" s="1009"/>
      <c r="H26" s="639"/>
      <c r="I26" s="639" t="s">
        <v>939</v>
      </c>
      <c r="J26" s="639"/>
      <c r="K26" s="639"/>
      <c r="L26" s="639"/>
      <c r="M26" s="1041" t="s">
        <v>938</v>
      </c>
      <c r="N26" s="1041"/>
      <c r="O26" s="1041"/>
      <c r="P26" s="1009" t="s">
        <v>823</v>
      </c>
      <c r="Q26" s="1009"/>
      <c r="R26" s="1009"/>
      <c r="S26" s="1010"/>
      <c r="T26" s="639"/>
      <c r="U26" s="108"/>
    </row>
    <row r="27" spans="1:39" ht="18" x14ac:dyDescent="0.25">
      <c r="A27" s="89"/>
      <c r="B27" s="1045" t="s">
        <v>821</v>
      </c>
      <c r="C27" s="1009"/>
      <c r="D27" s="1009"/>
      <c r="E27" s="1009"/>
      <c r="F27" s="1009"/>
      <c r="G27" s="1009"/>
      <c r="H27" s="874"/>
      <c r="I27" s="639" t="s">
        <v>898</v>
      </c>
      <c r="J27" s="639"/>
      <c r="K27" s="639"/>
      <c r="L27" s="639"/>
      <c r="M27" s="1041" t="s">
        <v>822</v>
      </c>
      <c r="N27" s="1041"/>
      <c r="O27" s="1041"/>
      <c r="P27" s="1009" t="s">
        <v>822</v>
      </c>
      <c r="Q27" s="1009"/>
      <c r="R27" s="1009"/>
      <c r="S27" s="1010"/>
      <c r="T27" s="639"/>
      <c r="U27" s="108"/>
    </row>
    <row r="28" spans="1:39" ht="18" x14ac:dyDescent="0.25">
      <c r="A28" s="89"/>
      <c r="B28" s="1046" t="s">
        <v>445</v>
      </c>
      <c r="C28" s="1037"/>
      <c r="D28" s="1037"/>
      <c r="E28" s="1037"/>
      <c r="F28" s="1037"/>
      <c r="G28" s="1037"/>
      <c r="H28" s="639"/>
      <c r="I28" s="859" t="s">
        <v>897</v>
      </c>
      <c r="J28" s="859"/>
      <c r="K28" s="859"/>
      <c r="L28" s="859"/>
      <c r="M28" s="1041" t="s">
        <v>932</v>
      </c>
      <c r="N28" s="1041"/>
      <c r="O28" s="1041"/>
      <c r="P28" s="1009" t="s">
        <v>283</v>
      </c>
      <c r="Q28" s="1009"/>
      <c r="R28" s="1009"/>
      <c r="S28" s="1010"/>
      <c r="T28" s="639"/>
      <c r="U28" s="108"/>
    </row>
    <row r="29" spans="1:39" ht="18" x14ac:dyDescent="0.25">
      <c r="A29" s="89"/>
      <c r="B29" s="922"/>
      <c r="C29" s="874"/>
      <c r="D29" s="874"/>
      <c r="E29" s="874"/>
      <c r="F29" s="874"/>
      <c r="G29" s="260"/>
      <c r="H29" s="859"/>
      <c r="I29" s="859"/>
      <c r="J29" s="260"/>
      <c r="K29" s="260"/>
      <c r="L29" s="859"/>
      <c r="M29" s="1037" t="s">
        <v>933</v>
      </c>
      <c r="N29" s="1037"/>
      <c r="O29" s="1037"/>
      <c r="P29" s="1037" t="s">
        <v>491</v>
      </c>
      <c r="Q29" s="1037"/>
      <c r="R29" s="1037"/>
      <c r="S29" s="1047"/>
      <c r="T29" s="859"/>
      <c r="U29" s="108"/>
      <c r="X29" s="1005"/>
      <c r="Y29" s="1005"/>
      <c r="Z29" s="1005"/>
    </row>
    <row r="30" spans="1:39" ht="15" customHeight="1" thickBot="1" x14ac:dyDescent="0.3">
      <c r="A30" s="89"/>
      <c r="B30" s="320"/>
      <c r="C30" s="641"/>
      <c r="D30" s="641"/>
      <c r="E30" s="641"/>
      <c r="F30" s="641"/>
      <c r="G30" s="641"/>
      <c r="H30" s="641"/>
      <c r="I30" s="641"/>
      <c r="J30" s="641"/>
      <c r="K30" s="641"/>
      <c r="L30" s="641"/>
      <c r="M30" s="641"/>
      <c r="N30" s="641"/>
      <c r="O30" s="641"/>
      <c r="P30" s="641"/>
      <c r="Q30" s="641"/>
      <c r="R30" s="641"/>
      <c r="S30" s="642"/>
      <c r="T30" s="89"/>
      <c r="U30" s="108"/>
      <c r="X30" s="1009"/>
      <c r="Y30" s="1009"/>
      <c r="Z30" s="1009"/>
    </row>
    <row r="31" spans="1:39" ht="9" customHeight="1" thickBot="1" x14ac:dyDescent="0.3">
      <c r="A31" s="89"/>
      <c r="B31" s="89"/>
      <c r="C31" s="42"/>
      <c r="D31" s="89"/>
      <c r="E31" s="89"/>
      <c r="F31" s="89"/>
      <c r="G31" s="89"/>
      <c r="H31" s="89"/>
      <c r="I31" s="89"/>
      <c r="J31" s="89"/>
      <c r="K31" s="89"/>
      <c r="L31" s="89"/>
      <c r="M31" s="89"/>
      <c r="N31" s="89"/>
      <c r="O31" s="89"/>
      <c r="P31" s="89"/>
      <c r="Q31" s="89"/>
      <c r="R31" s="89"/>
      <c r="S31" s="89"/>
      <c r="T31" s="22"/>
      <c r="U31" s="169"/>
      <c r="X31" s="1009"/>
      <c r="Y31" s="1009"/>
      <c r="Z31" s="1009"/>
    </row>
    <row r="32" spans="1:39" ht="12" customHeight="1" x14ac:dyDescent="0.25">
      <c r="A32" s="89"/>
      <c r="B32" s="161"/>
      <c r="C32" s="56"/>
      <c r="D32" s="56"/>
      <c r="E32" s="56"/>
      <c r="F32" s="56"/>
      <c r="G32" s="56"/>
      <c r="H32" s="56"/>
      <c r="I32" s="56"/>
      <c r="J32" s="56"/>
      <c r="K32" s="162"/>
      <c r="L32" s="162"/>
      <c r="M32" s="162"/>
      <c r="N32" s="162"/>
      <c r="O32" s="162"/>
      <c r="P32" s="162"/>
      <c r="Q32" s="162"/>
      <c r="R32" s="162"/>
      <c r="S32" s="163"/>
      <c r="T32" s="89"/>
      <c r="U32" s="108"/>
      <c r="X32" s="1037"/>
      <c r="Y32" s="1037"/>
      <c r="Z32" s="1037"/>
    </row>
    <row r="33" spans="1:21" ht="20.100000000000001" customHeight="1" x14ac:dyDescent="0.25">
      <c r="A33" s="89"/>
      <c r="B33" s="170" t="s">
        <v>467</v>
      </c>
      <c r="C33" s="160"/>
      <c r="D33" s="309"/>
      <c r="E33" s="309"/>
      <c r="F33" s="309"/>
      <c r="G33" s="309"/>
      <c r="H33" s="309"/>
      <c r="I33" s="160"/>
      <c r="J33" s="22"/>
      <c r="K33" s="22"/>
      <c r="L33" s="100"/>
      <c r="M33" s="100"/>
      <c r="N33" s="22"/>
      <c r="O33" s="22"/>
      <c r="P33" s="22"/>
      <c r="Q33" s="22"/>
      <c r="R33" s="22"/>
      <c r="S33" s="165"/>
      <c r="T33" s="89"/>
      <c r="U33" s="108"/>
    </row>
    <row r="34" spans="1:21" ht="20.100000000000001" customHeight="1" x14ac:dyDescent="0.25">
      <c r="A34" s="89"/>
      <c r="B34" s="166"/>
      <c r="C34" s="22"/>
      <c r="E34" s="1029" t="s">
        <v>146</v>
      </c>
      <c r="F34" s="1029"/>
      <c r="G34" s="1029"/>
      <c r="H34" s="1029"/>
      <c r="I34" s="1022" t="s">
        <v>466</v>
      </c>
      <c r="J34" s="1022"/>
      <c r="K34" s="1023"/>
      <c r="L34" s="1023"/>
      <c r="M34" s="1023"/>
      <c r="N34" s="1023"/>
      <c r="O34" s="1023"/>
      <c r="P34" s="100"/>
      <c r="Q34" s="151" t="s">
        <v>324</v>
      </c>
      <c r="R34" s="1025"/>
      <c r="S34" s="1028"/>
      <c r="T34" s="247"/>
      <c r="U34" s="108"/>
    </row>
    <row r="35" spans="1:21" ht="20.45" customHeight="1" x14ac:dyDescent="0.25">
      <c r="A35" s="89"/>
      <c r="B35" s="166"/>
      <c r="C35" s="1022" t="s">
        <v>373</v>
      </c>
      <c r="D35" s="1022"/>
      <c r="E35" s="1023"/>
      <c r="F35" s="1023"/>
      <c r="G35" s="1023"/>
      <c r="H35" s="1023"/>
      <c r="I35" s="1024" t="s">
        <v>375</v>
      </c>
      <c r="J35" s="1024"/>
      <c r="K35" s="1030"/>
      <c r="L35" s="1030"/>
      <c r="M35" s="1030"/>
      <c r="N35" s="1030"/>
      <c r="O35" s="1030"/>
      <c r="P35" s="22"/>
      <c r="Q35" s="151" t="s">
        <v>374</v>
      </c>
      <c r="R35" s="1025"/>
      <c r="S35" s="1028"/>
      <c r="T35" s="247"/>
      <c r="U35" s="108"/>
    </row>
    <row r="36" spans="1:21" ht="18" x14ac:dyDescent="0.25">
      <c r="A36" s="89"/>
      <c r="B36" s="166"/>
      <c r="C36" s="22"/>
      <c r="D36" s="151" t="s">
        <v>328</v>
      </c>
      <c r="E36" s="1023"/>
      <c r="F36" s="1023"/>
      <c r="G36" s="1023"/>
      <c r="H36" s="1023"/>
      <c r="I36" s="22"/>
      <c r="J36" s="151" t="s">
        <v>326</v>
      </c>
      <c r="K36" s="1025"/>
      <c r="L36" s="1025"/>
      <c r="M36" s="1025"/>
      <c r="N36" s="1025"/>
      <c r="O36" s="1025"/>
      <c r="P36" s="22"/>
      <c r="Q36" s="151" t="s">
        <v>325</v>
      </c>
      <c r="R36" s="1026"/>
      <c r="S36" s="1027"/>
      <c r="T36" s="89"/>
      <c r="U36" s="108"/>
    </row>
    <row r="37" spans="1:21" ht="18.75" thickBot="1" x14ac:dyDescent="0.3">
      <c r="A37" s="247"/>
      <c r="B37" s="172"/>
      <c r="C37" s="173"/>
      <c r="D37" s="173"/>
      <c r="E37" s="173"/>
      <c r="F37" s="173"/>
      <c r="G37" s="173"/>
      <c r="H37" s="173"/>
      <c r="I37" s="167"/>
      <c r="J37" s="167"/>
      <c r="K37" s="173"/>
      <c r="L37" s="174"/>
      <c r="M37" s="167"/>
      <c r="N37" s="173"/>
      <c r="O37" s="173"/>
      <c r="P37" s="167"/>
      <c r="Q37" s="167"/>
      <c r="R37" s="167"/>
      <c r="S37" s="168"/>
      <c r="T37" s="89"/>
      <c r="U37" s="108"/>
    </row>
    <row r="38" spans="1:21" ht="15.75" x14ac:dyDescent="0.25">
      <c r="A38" s="247"/>
      <c r="B38" s="1021" t="s">
        <v>786</v>
      </c>
      <c r="C38" s="1021"/>
      <c r="D38" s="1021"/>
      <c r="E38" s="1021"/>
      <c r="F38" s="1021"/>
      <c r="G38" s="1021"/>
      <c r="H38" s="1021"/>
      <c r="I38" s="1021"/>
      <c r="J38" s="1021"/>
      <c r="K38" s="1021"/>
      <c r="L38" s="1021"/>
      <c r="M38" s="1021"/>
      <c r="N38" s="1021"/>
      <c r="O38" s="1021"/>
      <c r="P38" s="1021"/>
      <c r="Q38" s="1021"/>
      <c r="R38" s="1021"/>
      <c r="S38" s="1021"/>
      <c r="T38" s="89"/>
      <c r="U38" s="108"/>
    </row>
    <row r="39" spans="1:21" x14ac:dyDescent="0.2">
      <c r="A39" s="108"/>
      <c r="B39" s="108"/>
      <c r="C39" s="108"/>
      <c r="D39" s="108"/>
      <c r="E39" s="108"/>
      <c r="F39" s="108"/>
      <c r="G39" s="108"/>
      <c r="H39" s="108"/>
      <c r="I39" s="108"/>
      <c r="J39" s="108"/>
      <c r="K39" s="108"/>
      <c r="L39" s="108"/>
      <c r="M39" s="108"/>
      <c r="N39" s="108"/>
      <c r="O39" s="108"/>
      <c r="P39" s="108"/>
      <c r="Q39" s="108"/>
      <c r="R39" s="108"/>
      <c r="S39" s="108"/>
      <c r="T39" s="108"/>
      <c r="U39" s="108"/>
    </row>
    <row r="40" spans="1:21" x14ac:dyDescent="0.2">
      <c r="A40" s="108"/>
      <c r="B40" s="108"/>
      <c r="C40" s="108"/>
      <c r="D40" s="108"/>
      <c r="E40" s="108"/>
      <c r="F40" s="108"/>
      <c r="G40" s="108"/>
      <c r="H40" s="108"/>
      <c r="I40" s="108"/>
      <c r="J40" s="108"/>
      <c r="K40" s="108"/>
      <c r="L40" s="108"/>
      <c r="M40" s="108"/>
      <c r="N40" s="108"/>
      <c r="O40" s="108"/>
      <c r="P40" s="108"/>
      <c r="Q40" s="108"/>
      <c r="R40" s="108"/>
      <c r="S40" s="108"/>
      <c r="T40" s="108"/>
      <c r="U40" s="108"/>
    </row>
    <row r="41" spans="1:21" x14ac:dyDescent="0.2">
      <c r="A41" s="108"/>
      <c r="B41" s="108"/>
      <c r="C41" s="108"/>
      <c r="D41" s="108"/>
      <c r="E41" s="108"/>
      <c r="F41" s="108"/>
      <c r="G41" s="108"/>
      <c r="H41" s="108"/>
      <c r="I41" s="108"/>
      <c r="J41" s="108"/>
      <c r="K41" s="108"/>
      <c r="L41" s="108"/>
      <c r="M41" s="108"/>
      <c r="N41" s="108"/>
      <c r="O41" s="108"/>
      <c r="P41" s="108"/>
      <c r="Q41" s="108"/>
      <c r="R41" s="108"/>
      <c r="S41" s="108"/>
      <c r="T41" s="108"/>
      <c r="U41" s="108"/>
    </row>
    <row r="47" spans="1:21" ht="18" x14ac:dyDescent="0.25">
      <c r="O47" s="1041"/>
      <c r="P47" s="1041"/>
      <c r="Q47" s="1041"/>
    </row>
  </sheetData>
  <sheetProtection selectLockedCells="1"/>
  <mergeCells count="68">
    <mergeCell ref="X29:Z29"/>
    <mergeCell ref="X30:Z30"/>
    <mergeCell ref="X31:Z31"/>
    <mergeCell ref="X32:Z32"/>
    <mergeCell ref="M29:O29"/>
    <mergeCell ref="O47:Q47"/>
    <mergeCell ref="B25:G25"/>
    <mergeCell ref="B26:G26"/>
    <mergeCell ref="B27:G27"/>
    <mergeCell ref="B28:G28"/>
    <mergeCell ref="P29:S29"/>
    <mergeCell ref="P19:S20"/>
    <mergeCell ref="M25:O25"/>
    <mergeCell ref="M26:O26"/>
    <mergeCell ref="M27:O27"/>
    <mergeCell ref="M28:O28"/>
    <mergeCell ref="P25:S25"/>
    <mergeCell ref="P26:S26"/>
    <mergeCell ref="P27:S27"/>
    <mergeCell ref="P28:S28"/>
    <mergeCell ref="P21:S21"/>
    <mergeCell ref="P24:S24"/>
    <mergeCell ref="I19:K19"/>
    <mergeCell ref="I20:K20"/>
    <mergeCell ref="I21:K21"/>
    <mergeCell ref="I22:K22"/>
    <mergeCell ref="M18:O18"/>
    <mergeCell ref="M19:O19"/>
    <mergeCell ref="M20:O20"/>
    <mergeCell ref="M21:O21"/>
    <mergeCell ref="M22:O22"/>
    <mergeCell ref="B18:H18"/>
    <mergeCell ref="B19:H19"/>
    <mergeCell ref="B20:H20"/>
    <mergeCell ref="B21:H21"/>
    <mergeCell ref="B22:H22"/>
    <mergeCell ref="B11:S11"/>
    <mergeCell ref="B23:H23"/>
    <mergeCell ref="I18:K18"/>
    <mergeCell ref="B38:S38"/>
    <mergeCell ref="I34:J34"/>
    <mergeCell ref="K34:O34"/>
    <mergeCell ref="I35:J35"/>
    <mergeCell ref="C35:D35"/>
    <mergeCell ref="E35:H35"/>
    <mergeCell ref="E36:H36"/>
    <mergeCell ref="K36:O36"/>
    <mergeCell ref="R36:S36"/>
    <mergeCell ref="R35:S35"/>
    <mergeCell ref="E34:H34"/>
    <mergeCell ref="K35:O35"/>
    <mergeCell ref="R34:S34"/>
    <mergeCell ref="F2:R2"/>
    <mergeCell ref="F3:R3"/>
    <mergeCell ref="F4:R4"/>
    <mergeCell ref="P18:S18"/>
    <mergeCell ref="B14:S14"/>
    <mergeCell ref="K17:O17"/>
    <mergeCell ref="P16:S16"/>
    <mergeCell ref="P17:S17"/>
    <mergeCell ref="B12:S12"/>
    <mergeCell ref="B13:S13"/>
    <mergeCell ref="O15:S15"/>
    <mergeCell ref="B16:F17"/>
    <mergeCell ref="F6:R6"/>
    <mergeCell ref="F7:R7"/>
    <mergeCell ref="B8:S9"/>
    <mergeCell ref="B10:S10"/>
  </mergeCells>
  <phoneticPr fontId="25" type="noConversion"/>
  <hyperlinks>
    <hyperlink ref="B23" r:id="rId1" display="http://www.redgold.com/red-gold-company/foodservice/k-12-school-program" xr:uid="{00000000-0004-0000-0200-000000000000}"/>
    <hyperlink ref="B22" r:id="rId2" xr:uid="{00000000-0004-0000-0200-000001000000}"/>
    <hyperlink ref="B28" r:id="rId3" xr:uid="{00000000-0004-0000-0200-000002000000}"/>
    <hyperlink ref="B23:F23" r:id="rId4" display="www.redgold.com/red-gold-company/foodservice/k-12-school-program" xr:uid="{00000000-0004-0000-0200-000003000000}"/>
    <hyperlink ref="P29" r:id="rId5" xr:uid="{00000000-0004-0000-0200-000004000000}"/>
    <hyperlink ref="I28" r:id="rId6" xr:uid="{00000000-0004-0000-0200-000006000000}"/>
    <hyperlink ref="B14:S14" r:id="rId7" display="Note 6: For your convenience, you can check the status of your USDA Donated Foods Balance of 100332 (Totes of Tomato Paste), by logging on to www.k12foodservice.com website with your username and password." xr:uid="{456DED09-0118-4877-A4B6-F1604FADA45E}"/>
    <hyperlink ref="I22" r:id="rId8" xr:uid="{976ECCDF-AD74-4359-8A78-F169F297CFAD}"/>
    <hyperlink ref="M22" r:id="rId9" xr:uid="{C8213150-6542-4908-BBEB-D205CE5E9680}"/>
    <hyperlink ref="P22" r:id="rId10" xr:uid="{F9D09939-E369-4431-8188-A74005D0FA35}"/>
    <hyperlink ref="M29" r:id="rId11" xr:uid="{2C66BAAD-42FA-437E-AAF6-38BA4B822522}"/>
  </hyperlinks>
  <printOptions horizontalCentered="1"/>
  <pageMargins left="0.45" right="0.53" top="0.49" bottom="0.64" header="0.33" footer="0.5"/>
  <pageSetup scale="48" orientation="landscape" r:id="rId12"/>
  <headerFooter alignWithMargins="0"/>
  <drawing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M41"/>
  <sheetViews>
    <sheetView showGridLines="0" zoomScale="60" zoomScaleNormal="60" zoomScaleSheetLayoutView="50" workbookViewId="0">
      <selection activeCell="S2" sqref="S2"/>
    </sheetView>
  </sheetViews>
  <sheetFormatPr defaultColWidth="8.7109375" defaultRowHeight="12.75" x14ac:dyDescent="0.2"/>
  <cols>
    <col min="1" max="1" width="3.85546875" style="271" customWidth="1"/>
    <col min="2" max="4" width="8.7109375" style="271"/>
    <col min="5" max="5" width="12.7109375" style="271" customWidth="1"/>
    <col min="6" max="6" width="11" style="271" customWidth="1"/>
    <col min="7" max="8" width="8.7109375" style="271"/>
    <col min="9" max="9" width="19.28515625" style="271" customWidth="1"/>
    <col min="10" max="10" width="16.28515625" style="271" customWidth="1"/>
    <col min="11" max="13" width="8.7109375" style="271"/>
    <col min="14" max="14" width="25.140625" style="271" customWidth="1"/>
    <col min="15" max="16" width="8.7109375" style="271"/>
    <col min="17" max="17" width="11.42578125" style="271" customWidth="1"/>
    <col min="18" max="18" width="18.140625" style="271" customWidth="1"/>
    <col min="19" max="19" width="16.85546875" style="271" customWidth="1"/>
    <col min="20" max="20" width="4.140625" style="271" customWidth="1"/>
    <col min="21" max="16384" width="8.7109375" style="271"/>
  </cols>
  <sheetData>
    <row r="1" spans="1:39" x14ac:dyDescent="0.2">
      <c r="A1" s="266"/>
      <c r="B1" s="266"/>
      <c r="C1" s="266"/>
      <c r="D1" s="266"/>
      <c r="E1" s="266"/>
      <c r="F1" s="266"/>
      <c r="G1" s="266"/>
      <c r="H1" s="266"/>
      <c r="I1" s="266"/>
      <c r="J1" s="266"/>
      <c r="K1" s="266"/>
      <c r="L1" s="266"/>
      <c r="M1" s="266"/>
      <c r="N1" s="266"/>
      <c r="O1" s="266"/>
      <c r="P1" s="266"/>
      <c r="Q1" s="266"/>
      <c r="R1" s="266"/>
      <c r="S1" s="630" t="s">
        <v>987</v>
      </c>
      <c r="T1" s="266"/>
      <c r="U1" s="270"/>
    </row>
    <row r="2" spans="1:39" ht="31.5" x14ac:dyDescent="0.6">
      <c r="A2" s="266"/>
      <c r="B2" s="266"/>
      <c r="C2" s="266"/>
      <c r="D2" s="266"/>
      <c r="E2" s="266"/>
      <c r="F2" s="266"/>
      <c r="G2" s="1063" t="s">
        <v>921</v>
      </c>
      <c r="H2" s="1063"/>
      <c r="I2" s="1063"/>
      <c r="J2" s="1063"/>
      <c r="K2" s="1063"/>
      <c r="L2" s="1063"/>
      <c r="M2" s="1063"/>
      <c r="N2" s="1063"/>
      <c r="O2" s="1063"/>
      <c r="P2" s="1063"/>
      <c r="Q2" s="1063"/>
      <c r="R2" s="1063"/>
      <c r="S2" s="266"/>
      <c r="T2" s="266"/>
      <c r="U2" s="270"/>
    </row>
    <row r="3" spans="1:39" ht="27" x14ac:dyDescent="0.5">
      <c r="A3" s="266"/>
      <c r="B3" s="266"/>
      <c r="C3" s="266"/>
      <c r="D3" s="266"/>
      <c r="E3" s="266"/>
      <c r="F3" s="266"/>
      <c r="G3" s="1064" t="s">
        <v>252</v>
      </c>
      <c r="H3" s="1064"/>
      <c r="I3" s="1064"/>
      <c r="J3" s="1064"/>
      <c r="K3" s="1064"/>
      <c r="L3" s="1064"/>
      <c r="M3" s="1064"/>
      <c r="N3" s="1064"/>
      <c r="O3" s="1064"/>
      <c r="P3" s="1064"/>
      <c r="Q3" s="1064"/>
      <c r="R3" s="1064"/>
      <c r="S3" s="266"/>
      <c r="T3" s="266"/>
      <c r="U3" s="270"/>
    </row>
    <row r="4" spans="1:39" ht="27" customHeight="1" x14ac:dyDescent="0.5">
      <c r="A4" s="266"/>
      <c r="B4" s="266"/>
      <c r="C4" s="266"/>
      <c r="D4" s="266"/>
      <c r="E4" s="266"/>
      <c r="F4" s="266"/>
      <c r="G4" s="1065" t="s">
        <v>495</v>
      </c>
      <c r="H4" s="1065"/>
      <c r="I4" s="1065"/>
      <c r="J4" s="1065"/>
      <c r="K4" s="1065"/>
      <c r="L4" s="1065"/>
      <c r="M4" s="1065"/>
      <c r="N4" s="1065"/>
      <c r="O4" s="1065"/>
      <c r="P4" s="1065"/>
      <c r="Q4" s="1065"/>
      <c r="R4" s="1065"/>
      <c r="S4" s="266"/>
      <c r="T4" s="266"/>
      <c r="U4" s="270"/>
    </row>
    <row r="5" spans="1:39" ht="24" customHeight="1" x14ac:dyDescent="0.3">
      <c r="A5" s="266"/>
      <c r="B5" s="266"/>
      <c r="C5" s="266"/>
      <c r="D5" s="266"/>
      <c r="E5" s="266"/>
      <c r="F5" s="266"/>
      <c r="G5" s="1066" t="s">
        <v>775</v>
      </c>
      <c r="H5" s="1066"/>
      <c r="I5" s="1066"/>
      <c r="J5" s="1066"/>
      <c r="K5" s="1066"/>
      <c r="L5" s="1066"/>
      <c r="M5" s="1066"/>
      <c r="N5" s="1066"/>
      <c r="O5" s="1066"/>
      <c r="P5" s="1066"/>
      <c r="Q5" s="1066"/>
      <c r="R5" s="1066"/>
      <c r="S5" s="266"/>
      <c r="T5" s="266"/>
      <c r="U5" s="270"/>
    </row>
    <row r="6" spans="1:39" ht="10.5" customHeight="1" x14ac:dyDescent="0.2">
      <c r="A6" s="266"/>
      <c r="B6" s="266"/>
      <c r="C6" s="266"/>
      <c r="D6" s="266"/>
      <c r="E6" s="266"/>
      <c r="F6" s="266"/>
      <c r="G6" s="266"/>
      <c r="H6" s="266"/>
      <c r="I6" s="266"/>
      <c r="J6" s="266"/>
      <c r="K6" s="266"/>
      <c r="L6" s="266"/>
      <c r="M6" s="266"/>
      <c r="N6" s="266"/>
      <c r="O6" s="266"/>
      <c r="P6" s="266"/>
      <c r="Q6" s="266"/>
      <c r="R6" s="266"/>
      <c r="S6" s="266"/>
      <c r="T6" s="266"/>
      <c r="U6" s="270"/>
    </row>
    <row r="7" spans="1:39" ht="15.75" customHeight="1" x14ac:dyDescent="0.25">
      <c r="A7" s="266"/>
      <c r="B7" s="1057" t="str">
        <f>'SY20-21 CALCULATOR RGBRAND OLD'!C62</f>
        <v>NOTE 1:  USDA WBSCM Item Code 100332 / Tomato Paste For Bulk Processing.</v>
      </c>
      <c r="C7" s="1057"/>
      <c r="D7" s="1057"/>
      <c r="E7" s="1057"/>
      <c r="F7" s="1057"/>
      <c r="G7" s="1057"/>
      <c r="H7" s="1057"/>
      <c r="I7" s="1057"/>
      <c r="J7" s="1057"/>
      <c r="K7" s="1057"/>
      <c r="L7" s="1057"/>
      <c r="M7" s="1057"/>
      <c r="N7" s="1057"/>
      <c r="O7" s="1057"/>
      <c r="P7" s="1057"/>
      <c r="Q7" s="1057"/>
      <c r="R7" s="1057"/>
      <c r="S7" s="1057"/>
      <c r="T7" s="266"/>
      <c r="U7" s="270"/>
    </row>
    <row r="8" spans="1:39" ht="65.099999999999994" customHeight="1" x14ac:dyDescent="0.2">
      <c r="A8" s="266"/>
      <c r="B8" s="1058" t="s">
        <v>941</v>
      </c>
      <c r="C8" s="1058"/>
      <c r="D8" s="1058"/>
      <c r="E8" s="1058"/>
      <c r="F8" s="1058"/>
      <c r="G8" s="1058"/>
      <c r="H8" s="1058"/>
      <c r="I8" s="1058"/>
      <c r="J8" s="1058"/>
      <c r="K8" s="1058"/>
      <c r="L8" s="1058"/>
      <c r="M8" s="1058"/>
      <c r="N8" s="1058"/>
      <c r="O8" s="1058"/>
      <c r="P8" s="1058"/>
      <c r="Q8" s="1058"/>
      <c r="R8" s="1058"/>
      <c r="S8" s="1058"/>
      <c r="T8" s="266"/>
      <c r="U8" s="270"/>
      <c r="AI8" s="631"/>
      <c r="AJ8" s="631"/>
      <c r="AK8" s="631"/>
      <c r="AL8" s="631"/>
      <c r="AM8" s="631"/>
    </row>
    <row r="9" spans="1:39" s="633" customFormat="1" ht="69.95" customHeight="1" x14ac:dyDescent="0.2">
      <c r="A9" s="318"/>
      <c r="B9" s="1059" t="s">
        <v>942</v>
      </c>
      <c r="C9" s="1059"/>
      <c r="D9" s="1059"/>
      <c r="E9" s="1059"/>
      <c r="F9" s="1059"/>
      <c r="G9" s="1059"/>
      <c r="H9" s="1059"/>
      <c r="I9" s="1059"/>
      <c r="J9" s="1059"/>
      <c r="K9" s="1059"/>
      <c r="L9" s="1059"/>
      <c r="M9" s="1059"/>
      <c r="N9" s="1059"/>
      <c r="O9" s="1059"/>
      <c r="P9" s="1059"/>
      <c r="Q9" s="1059"/>
      <c r="R9" s="1059"/>
      <c r="S9" s="1059"/>
      <c r="T9" s="318"/>
      <c r="U9" s="632"/>
      <c r="W9" s="329"/>
      <c r="AI9" s="631"/>
      <c r="AJ9" s="631"/>
      <c r="AK9" s="631"/>
      <c r="AL9" s="631"/>
      <c r="AM9" s="631"/>
    </row>
    <row r="10" spans="1:39" ht="48" customHeight="1" x14ac:dyDescent="0.2">
      <c r="A10" s="266"/>
      <c r="B10" s="1060" t="s">
        <v>750</v>
      </c>
      <c r="C10" s="1060"/>
      <c r="D10" s="1060"/>
      <c r="E10" s="1060"/>
      <c r="F10" s="1060"/>
      <c r="G10" s="1060"/>
      <c r="H10" s="1060"/>
      <c r="I10" s="1060"/>
      <c r="J10" s="1060"/>
      <c r="K10" s="1060"/>
      <c r="L10" s="1060"/>
      <c r="M10" s="1060"/>
      <c r="N10" s="1060"/>
      <c r="O10" s="1060"/>
      <c r="P10" s="1060"/>
      <c r="Q10" s="1060"/>
      <c r="R10" s="1060"/>
      <c r="S10" s="1061"/>
      <c r="T10" s="266"/>
      <c r="U10" s="270"/>
    </row>
    <row r="11" spans="1:39" ht="18.75" thickBot="1" x14ac:dyDescent="0.25">
      <c r="A11" s="266"/>
      <c r="B11" s="266"/>
      <c r="C11" s="266"/>
      <c r="D11" s="266"/>
      <c r="E11" s="266"/>
      <c r="F11" s="266"/>
      <c r="G11" s="266"/>
      <c r="H11" s="266"/>
      <c r="I11" s="266"/>
      <c r="J11" s="266"/>
      <c r="K11" s="266"/>
      <c r="L11" s="266"/>
      <c r="M11" s="266"/>
      <c r="N11" s="266"/>
      <c r="O11" s="266"/>
      <c r="P11" s="266"/>
      <c r="Q11" s="266"/>
      <c r="R11" s="266"/>
      <c r="S11" s="266"/>
      <c r="T11" s="266"/>
      <c r="U11" s="270"/>
      <c r="W11" s="1059"/>
      <c r="X11" s="1059"/>
      <c r="Y11" s="1059"/>
      <c r="Z11" s="1059"/>
      <c r="AA11" s="1059"/>
      <c r="AB11" s="1059"/>
      <c r="AC11" s="1059"/>
      <c r="AD11" s="1059"/>
      <c r="AE11" s="1059"/>
      <c r="AF11" s="1059"/>
      <c r="AG11" s="1059"/>
      <c r="AH11" s="1059"/>
    </row>
    <row r="12" spans="1:39" ht="18" x14ac:dyDescent="0.25">
      <c r="A12" s="266"/>
      <c r="B12" s="634"/>
      <c r="C12" s="635"/>
      <c r="D12" s="635"/>
      <c r="E12" s="635"/>
      <c r="F12" s="635"/>
      <c r="G12" s="635"/>
      <c r="H12" s="635"/>
      <c r="I12" s="635"/>
      <c r="J12" s="635"/>
      <c r="K12" s="635"/>
      <c r="L12" s="635"/>
      <c r="M12" s="635"/>
      <c r="N12" s="635"/>
      <c r="O12" s="635"/>
      <c r="P12" s="635"/>
      <c r="Q12" s="635"/>
      <c r="R12" s="635"/>
      <c r="S12" s="923"/>
      <c r="T12" s="266"/>
      <c r="U12" s="270"/>
      <c r="W12" s="1062"/>
      <c r="X12" s="1062"/>
      <c r="Y12" s="1062"/>
      <c r="Z12" s="1062"/>
      <c r="AA12" s="1062"/>
      <c r="AB12" s="1062"/>
      <c r="AC12" s="1062"/>
      <c r="AD12" s="1062"/>
      <c r="AE12" s="1062"/>
      <c r="AF12" s="1062"/>
      <c r="AG12" s="1062"/>
      <c r="AH12" s="1062"/>
      <c r="AI12" s="1062"/>
      <c r="AJ12" s="1062"/>
      <c r="AK12" s="1062"/>
      <c r="AL12" s="1062"/>
      <c r="AM12" s="1062"/>
    </row>
    <row r="13" spans="1:39" ht="17.45" customHeight="1" x14ac:dyDescent="0.25">
      <c r="A13" s="266"/>
      <c r="B13" s="1015" t="s">
        <v>301</v>
      </c>
      <c r="C13" s="1016"/>
      <c r="D13" s="1016"/>
      <c r="E13" s="1016"/>
      <c r="F13" s="1016"/>
      <c r="G13" s="875"/>
      <c r="H13" s="269"/>
      <c r="I13" s="269"/>
      <c r="J13" s="269"/>
      <c r="K13" s="269"/>
      <c r="L13" s="269"/>
      <c r="M13" s="269"/>
      <c r="N13" s="269"/>
      <c r="O13" s="260"/>
      <c r="P13" s="1009"/>
      <c r="Q13" s="1009"/>
      <c r="R13" s="1009"/>
      <c r="S13" s="1010"/>
      <c r="T13" s="266"/>
      <c r="U13" s="270"/>
      <c r="W13" s="636"/>
      <c r="X13" s="636"/>
      <c r="Y13" s="636"/>
      <c r="Z13" s="636"/>
      <c r="AA13" s="636"/>
      <c r="AB13" s="636"/>
      <c r="AC13" s="636"/>
      <c r="AD13" s="636"/>
      <c r="AE13" s="636"/>
      <c r="AF13" s="636"/>
      <c r="AG13" s="636"/>
      <c r="AH13" s="636"/>
      <c r="AI13" s="636"/>
      <c r="AJ13" s="636"/>
      <c r="AK13" s="636"/>
      <c r="AL13" s="636"/>
      <c r="AM13" s="636"/>
    </row>
    <row r="14" spans="1:39" ht="18" customHeight="1" x14ac:dyDescent="0.25">
      <c r="A14" s="266"/>
      <c r="B14" s="1015"/>
      <c r="C14" s="1016"/>
      <c r="D14" s="1016"/>
      <c r="E14" s="1016"/>
      <c r="F14" s="1016"/>
      <c r="G14" s="875"/>
      <c r="H14" s="269"/>
      <c r="I14" s="269"/>
      <c r="J14" s="260"/>
      <c r="K14" s="1008"/>
      <c r="L14" s="1008"/>
      <c r="M14" s="1008"/>
      <c r="N14" s="1008"/>
      <c r="O14" s="1008"/>
      <c r="P14" s="1009"/>
      <c r="Q14" s="1009"/>
      <c r="R14" s="1009"/>
      <c r="S14" s="1010"/>
      <c r="T14" s="266"/>
      <c r="U14" s="270"/>
      <c r="W14" s="637"/>
    </row>
    <row r="15" spans="1:39" ht="18" customHeight="1" x14ac:dyDescent="0.25">
      <c r="A15" s="266"/>
      <c r="B15" s="1031" t="s">
        <v>91</v>
      </c>
      <c r="C15" s="1032"/>
      <c r="D15" s="1032"/>
      <c r="E15" s="1032"/>
      <c r="F15" s="1032"/>
      <c r="G15" s="1032"/>
      <c r="H15" s="1032"/>
      <c r="I15" s="1005" t="s">
        <v>609</v>
      </c>
      <c r="J15" s="1005"/>
      <c r="K15" s="1005"/>
      <c r="L15" s="640"/>
      <c r="M15" s="1005" t="s">
        <v>935</v>
      </c>
      <c r="N15" s="1005"/>
      <c r="O15" s="1005"/>
      <c r="P15" s="1005" t="s">
        <v>928</v>
      </c>
      <c r="Q15" s="1005"/>
      <c r="R15" s="1005"/>
      <c r="S15" s="1006"/>
      <c r="T15" s="266"/>
      <c r="U15" s="270"/>
      <c r="W15" s="1009"/>
      <c r="X15" s="1009"/>
      <c r="Y15" s="1009"/>
      <c r="Z15" s="1009"/>
      <c r="AA15" s="1009"/>
    </row>
    <row r="16" spans="1:39" ht="18" x14ac:dyDescent="0.25">
      <c r="A16" s="266"/>
      <c r="B16" s="1033" t="s">
        <v>17</v>
      </c>
      <c r="C16" s="1034"/>
      <c r="D16" s="1034"/>
      <c r="E16" s="1034"/>
      <c r="F16" s="1034"/>
      <c r="G16" s="1034"/>
      <c r="H16" s="1034"/>
      <c r="I16" s="1009" t="s">
        <v>934</v>
      </c>
      <c r="J16" s="1009"/>
      <c r="K16" s="1009"/>
      <c r="L16" s="639"/>
      <c r="M16" s="1009" t="s">
        <v>899</v>
      </c>
      <c r="N16" s="1009"/>
      <c r="O16" s="1009"/>
      <c r="P16" s="1038" t="s">
        <v>936</v>
      </c>
      <c r="Q16" s="1038"/>
      <c r="R16" s="1038"/>
      <c r="S16" s="1039"/>
      <c r="T16" s="266"/>
      <c r="U16" s="270"/>
      <c r="W16" s="1009"/>
      <c r="X16" s="1009"/>
      <c r="Y16" s="1009"/>
      <c r="Z16" s="1009"/>
      <c r="AA16" s="1009"/>
    </row>
    <row r="17" spans="1:39" ht="18" x14ac:dyDescent="0.25">
      <c r="A17" s="266"/>
      <c r="B17" s="1033" t="s">
        <v>9</v>
      </c>
      <c r="C17" s="1034"/>
      <c r="D17" s="1034"/>
      <c r="E17" s="1034"/>
      <c r="F17" s="1034"/>
      <c r="G17" s="1034"/>
      <c r="H17" s="1034"/>
      <c r="I17" s="1009" t="s">
        <v>822</v>
      </c>
      <c r="J17" s="1009"/>
      <c r="K17" s="1009"/>
      <c r="L17" s="639"/>
      <c r="M17" s="1009" t="s">
        <v>822</v>
      </c>
      <c r="N17" s="1009"/>
      <c r="O17" s="1009"/>
      <c r="P17" s="1038"/>
      <c r="Q17" s="1038"/>
      <c r="R17" s="1038"/>
      <c r="S17" s="1039"/>
      <c r="T17" s="266"/>
      <c r="U17" s="270"/>
      <c r="W17" s="323"/>
    </row>
    <row r="18" spans="1:39" ht="18" x14ac:dyDescent="0.25">
      <c r="A18" s="266"/>
      <c r="B18" s="1033" t="s">
        <v>814</v>
      </c>
      <c r="C18" s="1034"/>
      <c r="D18" s="1034"/>
      <c r="E18" s="1034"/>
      <c r="F18" s="1034"/>
      <c r="G18" s="1034"/>
      <c r="H18" s="1034"/>
      <c r="I18" s="1009" t="s">
        <v>527</v>
      </c>
      <c r="J18" s="1009"/>
      <c r="K18" s="1009"/>
      <c r="L18" s="639"/>
      <c r="M18" s="1009" t="s">
        <v>900</v>
      </c>
      <c r="N18" s="1009"/>
      <c r="O18" s="1009"/>
      <c r="P18" s="1009" t="s">
        <v>929</v>
      </c>
      <c r="Q18" s="1009"/>
      <c r="R18" s="1009"/>
      <c r="S18" s="1010"/>
      <c r="T18" s="266"/>
      <c r="U18" s="270"/>
    </row>
    <row r="19" spans="1:39" ht="18" x14ac:dyDescent="0.25">
      <c r="A19" s="266"/>
      <c r="B19" s="1035" t="s">
        <v>589</v>
      </c>
      <c r="C19" s="1036"/>
      <c r="D19" s="1036"/>
      <c r="E19" s="1036"/>
      <c r="F19" s="1036"/>
      <c r="G19" s="1036"/>
      <c r="H19" s="1036"/>
      <c r="I19" s="1037" t="s">
        <v>528</v>
      </c>
      <c r="J19" s="1037"/>
      <c r="K19" s="1037"/>
      <c r="L19" s="859"/>
      <c r="M19" s="1037" t="s">
        <v>937</v>
      </c>
      <c r="N19" s="1037"/>
      <c r="O19" s="1037"/>
      <c r="P19" s="909" t="s">
        <v>930</v>
      </c>
      <c r="Q19" s="874"/>
      <c r="R19" s="874"/>
      <c r="S19" s="911"/>
      <c r="T19" s="266"/>
      <c r="U19" s="270"/>
      <c r="AA19" s="638"/>
      <c r="AB19" s="638"/>
      <c r="AC19" s="638"/>
      <c r="AD19" s="638"/>
      <c r="AE19" s="638"/>
      <c r="AF19" s="638"/>
      <c r="AG19" s="638"/>
      <c r="AH19" s="638"/>
      <c r="AI19" s="638"/>
      <c r="AJ19" s="638"/>
      <c r="AK19" s="638"/>
      <c r="AL19" s="638"/>
      <c r="AM19" s="638"/>
    </row>
    <row r="20" spans="1:39" ht="18" customHeight="1" x14ac:dyDescent="0.25">
      <c r="A20" s="266"/>
      <c r="B20" s="1067" t="s">
        <v>590</v>
      </c>
      <c r="C20" s="1068"/>
      <c r="D20" s="1068"/>
      <c r="E20" s="1068"/>
      <c r="F20" s="1068"/>
      <c r="G20" s="1068"/>
      <c r="H20" s="1068"/>
      <c r="I20" s="921"/>
      <c r="J20" s="260"/>
      <c r="K20" s="269"/>
      <c r="L20" s="269"/>
      <c r="M20" s="269"/>
      <c r="N20" s="269"/>
      <c r="O20" s="260"/>
      <c r="P20" s="909"/>
      <c r="Q20" s="909"/>
      <c r="R20" s="909"/>
      <c r="S20" s="910"/>
      <c r="T20" s="266"/>
      <c r="U20" s="270"/>
      <c r="AA20" s="638"/>
      <c r="AB20" s="638"/>
      <c r="AC20" s="638"/>
      <c r="AD20" s="638"/>
      <c r="AE20" s="638"/>
      <c r="AF20" s="638"/>
      <c r="AG20" s="638"/>
      <c r="AH20" s="638"/>
      <c r="AI20" s="638"/>
      <c r="AJ20" s="638"/>
      <c r="AK20" s="638"/>
      <c r="AL20" s="638"/>
      <c r="AM20" s="638"/>
    </row>
    <row r="21" spans="1:39" ht="17.45" customHeight="1" x14ac:dyDescent="0.25">
      <c r="A21" s="266"/>
      <c r="B21" s="1067"/>
      <c r="C21" s="1068"/>
      <c r="D21" s="1068"/>
      <c r="E21" s="1068"/>
      <c r="F21" s="1068"/>
      <c r="G21" s="1068"/>
      <c r="H21" s="1068"/>
      <c r="I21" s="269"/>
      <c r="J21" s="260"/>
      <c r="K21" s="639"/>
      <c r="L21" s="639"/>
      <c r="M21" s="269"/>
      <c r="N21" s="640"/>
      <c r="O21" s="260"/>
      <c r="P21" s="1042"/>
      <c r="Q21" s="1042"/>
      <c r="R21" s="1042"/>
      <c r="S21" s="1043"/>
      <c r="T21" s="266"/>
      <c r="U21" s="270"/>
      <c r="AA21" s="638"/>
      <c r="AB21" s="638"/>
      <c r="AC21" s="638"/>
      <c r="AD21" s="638"/>
      <c r="AE21" s="638"/>
      <c r="AF21" s="638"/>
      <c r="AG21" s="638"/>
      <c r="AH21" s="638"/>
      <c r="AI21" s="638"/>
      <c r="AJ21" s="638"/>
      <c r="AK21" s="638"/>
      <c r="AL21" s="638"/>
      <c r="AM21" s="638"/>
    </row>
    <row r="22" spans="1:39" ht="18" x14ac:dyDescent="0.25">
      <c r="A22" s="266"/>
      <c r="B22" s="1044" t="s">
        <v>444</v>
      </c>
      <c r="C22" s="1005"/>
      <c r="D22" s="1005"/>
      <c r="E22" s="1005"/>
      <c r="F22" s="1005"/>
      <c r="G22" s="1005"/>
      <c r="H22" s="640"/>
      <c r="I22" s="640" t="s">
        <v>896</v>
      </c>
      <c r="J22" s="640"/>
      <c r="K22" s="640"/>
      <c r="L22" s="640"/>
      <c r="M22" s="1040" t="s">
        <v>931</v>
      </c>
      <c r="N22" s="1040"/>
      <c r="O22" s="1040"/>
      <c r="P22" s="1005" t="s">
        <v>493</v>
      </c>
      <c r="Q22" s="1005"/>
      <c r="R22" s="1005"/>
      <c r="S22" s="1006"/>
      <c r="T22" s="266"/>
      <c r="U22" s="270"/>
      <c r="AB22" s="638"/>
      <c r="AC22" s="638"/>
      <c r="AD22" s="638"/>
      <c r="AE22" s="638"/>
      <c r="AF22" s="638"/>
      <c r="AG22" s="638"/>
      <c r="AH22" s="638"/>
      <c r="AI22" s="638"/>
      <c r="AJ22" s="638"/>
      <c r="AK22" s="638"/>
      <c r="AL22" s="638"/>
      <c r="AM22" s="638"/>
    </row>
    <row r="23" spans="1:39" ht="18" x14ac:dyDescent="0.25">
      <c r="A23" s="266"/>
      <c r="B23" s="1045" t="s">
        <v>940</v>
      </c>
      <c r="C23" s="1009"/>
      <c r="D23" s="1009"/>
      <c r="E23" s="1009"/>
      <c r="F23" s="1009"/>
      <c r="G23" s="1009"/>
      <c r="H23" s="639"/>
      <c r="I23" s="639" t="s">
        <v>939</v>
      </c>
      <c r="J23" s="639"/>
      <c r="K23" s="639"/>
      <c r="L23" s="639"/>
      <c r="M23" s="1041" t="s">
        <v>938</v>
      </c>
      <c r="N23" s="1041"/>
      <c r="O23" s="1041"/>
      <c r="P23" s="1009" t="s">
        <v>823</v>
      </c>
      <c r="Q23" s="1009"/>
      <c r="R23" s="1009"/>
      <c r="S23" s="1010"/>
      <c r="T23" s="266"/>
      <c r="U23" s="270"/>
      <c r="AB23" s="638"/>
      <c r="AC23" s="638"/>
      <c r="AD23" s="638"/>
      <c r="AE23" s="638"/>
      <c r="AF23" s="638"/>
      <c r="AG23" s="638"/>
      <c r="AH23" s="638"/>
      <c r="AI23" s="638"/>
      <c r="AJ23" s="638"/>
      <c r="AK23" s="638"/>
      <c r="AL23" s="638"/>
      <c r="AM23" s="638"/>
    </row>
    <row r="24" spans="1:39" ht="18" x14ac:dyDescent="0.25">
      <c r="A24" s="266"/>
      <c r="B24" s="1045" t="s">
        <v>821</v>
      </c>
      <c r="C24" s="1009"/>
      <c r="D24" s="1009"/>
      <c r="E24" s="1009"/>
      <c r="F24" s="1009"/>
      <c r="G24" s="1009"/>
      <c r="H24" s="874"/>
      <c r="I24" s="639" t="s">
        <v>898</v>
      </c>
      <c r="J24" s="639"/>
      <c r="K24" s="639"/>
      <c r="L24" s="639"/>
      <c r="M24" s="1041" t="s">
        <v>822</v>
      </c>
      <c r="N24" s="1041"/>
      <c r="O24" s="1041"/>
      <c r="P24" s="1009" t="s">
        <v>822</v>
      </c>
      <c r="Q24" s="1009"/>
      <c r="R24" s="1009"/>
      <c r="S24" s="1010"/>
      <c r="T24" s="266"/>
      <c r="U24" s="270"/>
    </row>
    <row r="25" spans="1:39" ht="18" x14ac:dyDescent="0.25">
      <c r="A25" s="266"/>
      <c r="B25" s="1046" t="s">
        <v>445</v>
      </c>
      <c r="C25" s="1037"/>
      <c r="D25" s="1037"/>
      <c r="E25" s="1037"/>
      <c r="F25" s="1037"/>
      <c r="G25" s="1037"/>
      <c r="H25" s="639"/>
      <c r="I25" s="859" t="s">
        <v>897</v>
      </c>
      <c r="J25" s="859"/>
      <c r="K25" s="859"/>
      <c r="L25" s="859"/>
      <c r="M25" s="1041" t="s">
        <v>932</v>
      </c>
      <c r="N25" s="1041"/>
      <c r="O25" s="1041"/>
      <c r="P25" s="1009" t="s">
        <v>283</v>
      </c>
      <c r="Q25" s="1009"/>
      <c r="R25" s="1009"/>
      <c r="S25" s="1010"/>
      <c r="T25" s="266"/>
      <c r="U25" s="270"/>
    </row>
    <row r="26" spans="1:39" ht="18" x14ac:dyDescent="0.25">
      <c r="A26" s="266"/>
      <c r="B26" s="922"/>
      <c r="C26" s="874"/>
      <c r="D26" s="874"/>
      <c r="E26" s="874"/>
      <c r="F26" s="874"/>
      <c r="G26" s="260"/>
      <c r="H26" s="859"/>
      <c r="I26" s="859"/>
      <c r="J26" s="260"/>
      <c r="K26" s="260"/>
      <c r="L26" s="859"/>
      <c r="M26" s="1037" t="s">
        <v>933</v>
      </c>
      <c r="N26" s="1037"/>
      <c r="O26" s="1037"/>
      <c r="P26" s="1037" t="s">
        <v>491</v>
      </c>
      <c r="Q26" s="1037"/>
      <c r="R26" s="1037"/>
      <c r="S26" s="1047"/>
      <c r="T26" s="266"/>
      <c r="U26" s="270"/>
    </row>
    <row r="27" spans="1:39" ht="18.75" thickBot="1" x14ac:dyDescent="0.3">
      <c r="A27" s="266"/>
      <c r="B27" s="320"/>
      <c r="C27" s="641"/>
      <c r="D27" s="641"/>
      <c r="E27" s="641"/>
      <c r="F27" s="641"/>
      <c r="G27" s="641"/>
      <c r="H27" s="641"/>
      <c r="I27" s="641"/>
      <c r="J27" s="641"/>
      <c r="K27" s="641"/>
      <c r="L27" s="641"/>
      <c r="M27" s="641"/>
      <c r="N27" s="641"/>
      <c r="O27" s="641"/>
      <c r="P27" s="641"/>
      <c r="Q27" s="641"/>
      <c r="R27" s="641"/>
      <c r="S27" s="642"/>
      <c r="T27" s="266"/>
      <c r="U27" s="270"/>
    </row>
    <row r="28" spans="1:39" ht="16.5" customHeight="1" thickBot="1" x14ac:dyDescent="0.25">
      <c r="A28" s="266"/>
      <c r="B28" s="266"/>
      <c r="C28" s="283"/>
      <c r="D28" s="266"/>
      <c r="E28" s="266"/>
      <c r="F28" s="266"/>
      <c r="G28" s="266"/>
      <c r="H28" s="266"/>
      <c r="I28" s="266"/>
      <c r="J28" s="266"/>
      <c r="K28" s="266"/>
      <c r="L28" s="266"/>
      <c r="M28" s="266"/>
      <c r="N28" s="266"/>
      <c r="O28" s="266"/>
      <c r="P28" s="266"/>
      <c r="Q28" s="266"/>
      <c r="R28" s="266"/>
      <c r="S28" s="266"/>
      <c r="T28" s="266"/>
      <c r="U28" s="270"/>
    </row>
    <row r="29" spans="1:39" x14ac:dyDescent="0.2">
      <c r="A29" s="266"/>
      <c r="B29" s="643"/>
      <c r="C29" s="644"/>
      <c r="D29" s="644"/>
      <c r="E29" s="644"/>
      <c r="F29" s="644"/>
      <c r="G29" s="644"/>
      <c r="H29" s="644"/>
      <c r="I29" s="644"/>
      <c r="J29" s="644"/>
      <c r="K29" s="644"/>
      <c r="L29" s="644"/>
      <c r="M29" s="644"/>
      <c r="N29" s="644"/>
      <c r="O29" s="644"/>
      <c r="P29" s="644"/>
      <c r="Q29" s="644"/>
      <c r="R29" s="644"/>
      <c r="S29" s="645"/>
      <c r="T29" s="266"/>
      <c r="U29" s="270"/>
    </row>
    <row r="30" spans="1:39" ht="17.25" customHeight="1" x14ac:dyDescent="0.25">
      <c r="A30" s="266"/>
      <c r="B30" s="646" t="s">
        <v>467</v>
      </c>
      <c r="C30" s="637"/>
      <c r="D30" s="647"/>
      <c r="E30" s="647"/>
      <c r="F30" s="647"/>
      <c r="G30" s="647"/>
      <c r="H30" s="647"/>
      <c r="I30" s="637"/>
      <c r="J30" s="648"/>
      <c r="K30" s="648"/>
      <c r="L30" s="649"/>
      <c r="M30" s="649"/>
      <c r="N30" s="648"/>
      <c r="O30" s="648"/>
      <c r="P30" s="648"/>
      <c r="Q30" s="648"/>
      <c r="R30" s="648"/>
      <c r="S30" s="650"/>
      <c r="T30" s="266"/>
      <c r="U30" s="270"/>
    </row>
    <row r="31" spans="1:39" ht="15" customHeight="1" x14ac:dyDescent="0.25">
      <c r="A31" s="266"/>
      <c r="B31" s="651"/>
      <c r="C31" s="648"/>
      <c r="E31" s="1057" t="s">
        <v>146</v>
      </c>
      <c r="F31" s="1057"/>
      <c r="G31" s="1057"/>
      <c r="H31" s="1057"/>
      <c r="I31" s="1055" t="s">
        <v>466</v>
      </c>
      <c r="J31" s="1055"/>
      <c r="K31" s="1048"/>
      <c r="L31" s="1048"/>
      <c r="M31" s="1048"/>
      <c r="N31" s="1048"/>
      <c r="O31" s="1048"/>
      <c r="P31" s="649"/>
      <c r="Q31" s="652" t="s">
        <v>324</v>
      </c>
      <c r="R31" s="1049"/>
      <c r="S31" s="1054"/>
      <c r="T31" s="266"/>
      <c r="U31" s="270"/>
    </row>
    <row r="32" spans="1:39" ht="15.75" customHeight="1" x14ac:dyDescent="0.25">
      <c r="A32" s="266"/>
      <c r="B32" s="651"/>
      <c r="C32" s="1055" t="s">
        <v>373</v>
      </c>
      <c r="D32" s="1055"/>
      <c r="E32" s="1048"/>
      <c r="F32" s="1048"/>
      <c r="G32" s="1048"/>
      <c r="H32" s="1048"/>
      <c r="I32" s="1055" t="s">
        <v>375</v>
      </c>
      <c r="J32" s="1055"/>
      <c r="K32" s="1056"/>
      <c r="L32" s="1056"/>
      <c r="M32" s="1056"/>
      <c r="N32" s="1056"/>
      <c r="O32" s="1056"/>
      <c r="P32" s="648"/>
      <c r="Q32" s="652" t="s">
        <v>374</v>
      </c>
      <c r="R32" s="1049"/>
      <c r="S32" s="1054"/>
      <c r="T32" s="266"/>
      <c r="U32" s="270"/>
    </row>
    <row r="33" spans="1:21" ht="18" x14ac:dyDescent="0.25">
      <c r="A33" s="266"/>
      <c r="B33" s="651"/>
      <c r="C33" s="648"/>
      <c r="D33" s="652" t="s">
        <v>328</v>
      </c>
      <c r="E33" s="1048"/>
      <c r="F33" s="1048"/>
      <c r="G33" s="1048"/>
      <c r="H33" s="1048"/>
      <c r="I33" s="648"/>
      <c r="J33" s="652" t="s">
        <v>326</v>
      </c>
      <c r="K33" s="1049"/>
      <c r="L33" s="1049"/>
      <c r="M33" s="1049"/>
      <c r="N33" s="1049"/>
      <c r="O33" s="1049"/>
      <c r="P33" s="648"/>
      <c r="Q33" s="652" t="s">
        <v>325</v>
      </c>
      <c r="R33" s="1050"/>
      <c r="S33" s="1051"/>
      <c r="T33" s="266"/>
      <c r="U33" s="270"/>
    </row>
    <row r="34" spans="1:21" ht="18.75" thickBot="1" x14ac:dyDescent="0.3">
      <c r="A34" s="266"/>
      <c r="B34" s="653"/>
      <c r="C34" s="654"/>
      <c r="D34" s="654"/>
      <c r="E34" s="654"/>
      <c r="F34" s="654"/>
      <c r="G34" s="654"/>
      <c r="H34" s="654"/>
      <c r="I34" s="655"/>
      <c r="J34" s="655"/>
      <c r="K34" s="654"/>
      <c r="L34" s="174"/>
      <c r="M34" s="655"/>
      <c r="N34" s="654"/>
      <c r="O34" s="654"/>
      <c r="P34" s="655"/>
      <c r="Q34" s="655"/>
      <c r="R34" s="655"/>
      <c r="S34" s="656"/>
      <c r="T34" s="266"/>
      <c r="U34" s="270"/>
    </row>
    <row r="35" spans="1:21" ht="6" customHeight="1" x14ac:dyDescent="0.2">
      <c r="A35" s="266"/>
      <c r="B35" s="266"/>
      <c r="C35" s="283"/>
      <c r="D35" s="266"/>
      <c r="E35" s="266"/>
      <c r="F35" s="266"/>
      <c r="G35" s="266"/>
      <c r="H35" s="266"/>
      <c r="I35" s="266"/>
      <c r="J35" s="266"/>
      <c r="K35" s="266"/>
      <c r="L35" s="266"/>
      <c r="M35" s="266"/>
      <c r="N35" s="266"/>
      <c r="O35" s="266"/>
      <c r="P35" s="266"/>
      <c r="Q35" s="266"/>
      <c r="R35" s="266"/>
      <c r="S35" s="266"/>
      <c r="T35" s="266"/>
      <c r="U35" s="270"/>
    </row>
    <row r="36" spans="1:21" ht="25.5" customHeight="1" x14ac:dyDescent="0.2">
      <c r="A36" s="266"/>
      <c r="B36" s="266"/>
      <c r="C36" s="266"/>
      <c r="D36" s="266"/>
      <c r="E36" s="266"/>
      <c r="F36" s="266"/>
      <c r="G36" s="266"/>
      <c r="H36" s="266"/>
      <c r="I36" s="266"/>
      <c r="J36" s="266"/>
      <c r="K36" s="266"/>
      <c r="L36" s="266"/>
      <c r="M36" s="266"/>
      <c r="N36" s="266"/>
      <c r="O36" s="266"/>
      <c r="P36" s="266"/>
      <c r="Q36" s="266"/>
      <c r="R36" s="266"/>
      <c r="S36" s="266"/>
      <c r="T36" s="266"/>
      <c r="U36" s="270"/>
    </row>
    <row r="37" spans="1:21" ht="15" customHeight="1" x14ac:dyDescent="0.2">
      <c r="A37" s="266"/>
      <c r="B37" s="1052"/>
      <c r="C37" s="1052"/>
      <c r="D37" s="1052"/>
      <c r="E37" s="1052"/>
      <c r="F37" s="1052"/>
      <c r="G37" s="1052"/>
      <c r="H37" s="1052"/>
      <c r="I37" s="1052"/>
      <c r="J37" s="1052"/>
      <c r="K37" s="1052"/>
      <c r="L37" s="1052"/>
      <c r="M37" s="1052"/>
      <c r="N37" s="1052"/>
      <c r="O37" s="1052"/>
      <c r="P37" s="1052"/>
      <c r="Q37" s="1052"/>
      <c r="R37" s="1052"/>
      <c r="S37" s="1052"/>
      <c r="T37" s="266"/>
      <c r="U37" s="270"/>
    </row>
    <row r="38" spans="1:21" ht="22.5" customHeight="1" x14ac:dyDescent="0.25">
      <c r="A38" s="266"/>
      <c r="B38" s="1053" t="s">
        <v>786</v>
      </c>
      <c r="C38" s="1053"/>
      <c r="D38" s="1053"/>
      <c r="E38" s="1053"/>
      <c r="F38" s="1053"/>
      <c r="G38" s="1053"/>
      <c r="H38" s="1053"/>
      <c r="I38" s="1053"/>
      <c r="J38" s="1053"/>
      <c r="K38" s="1053"/>
      <c r="L38" s="1053"/>
      <c r="M38" s="1053"/>
      <c r="N38" s="1053"/>
      <c r="O38" s="1053"/>
      <c r="P38" s="1053"/>
      <c r="Q38" s="1053"/>
      <c r="R38" s="1053"/>
      <c r="S38" s="1053"/>
      <c r="T38" s="266"/>
      <c r="U38" s="270"/>
    </row>
    <row r="39" spans="1:21" x14ac:dyDescent="0.2">
      <c r="A39" s="270"/>
      <c r="B39" s="270"/>
      <c r="C39" s="270"/>
      <c r="D39" s="270"/>
      <c r="E39" s="270"/>
      <c r="F39" s="270"/>
      <c r="G39" s="270"/>
      <c r="H39" s="270"/>
      <c r="I39" s="270"/>
      <c r="J39" s="270"/>
      <c r="K39" s="270"/>
      <c r="L39" s="270"/>
      <c r="M39" s="270"/>
      <c r="N39" s="270"/>
      <c r="O39" s="270"/>
      <c r="P39" s="270"/>
      <c r="Q39" s="270"/>
      <c r="R39" s="270"/>
      <c r="S39" s="270"/>
      <c r="T39" s="270"/>
      <c r="U39" s="270"/>
    </row>
    <row r="40" spans="1:21" x14ac:dyDescent="0.2">
      <c r="A40" s="270"/>
      <c r="B40" s="270"/>
      <c r="C40" s="270"/>
      <c r="D40" s="270"/>
      <c r="E40" s="270"/>
      <c r="F40" s="270"/>
      <c r="G40" s="270"/>
      <c r="H40" s="270"/>
      <c r="I40" s="270"/>
      <c r="J40" s="270"/>
      <c r="K40" s="270"/>
      <c r="L40" s="270"/>
      <c r="M40" s="270"/>
      <c r="N40" s="270"/>
      <c r="O40" s="270"/>
      <c r="P40" s="270"/>
      <c r="Q40" s="270"/>
      <c r="R40" s="270"/>
      <c r="S40" s="270"/>
      <c r="T40" s="270"/>
      <c r="U40" s="270"/>
    </row>
    <row r="41" spans="1:21" x14ac:dyDescent="0.2">
      <c r="A41" s="270"/>
      <c r="B41" s="270"/>
      <c r="C41" s="270"/>
      <c r="D41" s="270"/>
      <c r="E41" s="270"/>
      <c r="F41" s="270"/>
      <c r="G41" s="270"/>
      <c r="H41" s="270"/>
      <c r="I41" s="270"/>
      <c r="J41" s="270"/>
      <c r="K41" s="270"/>
      <c r="L41" s="270"/>
      <c r="M41" s="270"/>
      <c r="N41" s="270"/>
      <c r="O41" s="270"/>
      <c r="P41" s="270"/>
      <c r="Q41" s="270"/>
      <c r="R41" s="270"/>
      <c r="S41" s="270"/>
      <c r="T41" s="270"/>
      <c r="U41" s="270"/>
    </row>
  </sheetData>
  <sheetProtection selectLockedCells="1"/>
  <mergeCells count="64">
    <mergeCell ref="M26:O26"/>
    <mergeCell ref="B20:H21"/>
    <mergeCell ref="B22:G22"/>
    <mergeCell ref="M22:O22"/>
    <mergeCell ref="B23:G23"/>
    <mergeCell ref="M23:O23"/>
    <mergeCell ref="B24:G24"/>
    <mergeCell ref="M24:O24"/>
    <mergeCell ref="M17:O17"/>
    <mergeCell ref="B18:H18"/>
    <mergeCell ref="I18:K18"/>
    <mergeCell ref="P26:S26"/>
    <mergeCell ref="P22:S22"/>
    <mergeCell ref="P23:S23"/>
    <mergeCell ref="P24:S24"/>
    <mergeCell ref="P18:S18"/>
    <mergeCell ref="P21:S21"/>
    <mergeCell ref="M18:O18"/>
    <mergeCell ref="B19:H19"/>
    <mergeCell ref="I19:K19"/>
    <mergeCell ref="M19:O19"/>
    <mergeCell ref="P25:S25"/>
    <mergeCell ref="B25:G25"/>
    <mergeCell ref="M25:O25"/>
    <mergeCell ref="G2:R2"/>
    <mergeCell ref="G3:R3"/>
    <mergeCell ref="G4:R4"/>
    <mergeCell ref="G5:R5"/>
    <mergeCell ref="B7:S7"/>
    <mergeCell ref="B8:S8"/>
    <mergeCell ref="B9:S9"/>
    <mergeCell ref="B10:S10"/>
    <mergeCell ref="W11:AH11"/>
    <mergeCell ref="W12:AM12"/>
    <mergeCell ref="W16:AA16"/>
    <mergeCell ref="B13:F14"/>
    <mergeCell ref="P13:S13"/>
    <mergeCell ref="K14:O14"/>
    <mergeCell ref="P14:S14"/>
    <mergeCell ref="P15:S15"/>
    <mergeCell ref="W15:AA15"/>
    <mergeCell ref="B15:H15"/>
    <mergeCell ref="I15:K15"/>
    <mergeCell ref="M15:O15"/>
    <mergeCell ref="B16:H16"/>
    <mergeCell ref="I16:K16"/>
    <mergeCell ref="M16:O16"/>
    <mergeCell ref="P16:S17"/>
    <mergeCell ref="B17:H17"/>
    <mergeCell ref="I17:K17"/>
    <mergeCell ref="R31:S31"/>
    <mergeCell ref="C32:D32"/>
    <mergeCell ref="E32:H32"/>
    <mergeCell ref="I32:J32"/>
    <mergeCell ref="K32:O32"/>
    <mergeCell ref="R32:S32"/>
    <mergeCell ref="E31:H31"/>
    <mergeCell ref="I31:J31"/>
    <mergeCell ref="K31:O31"/>
    <mergeCell ref="E33:H33"/>
    <mergeCell ref="K33:O33"/>
    <mergeCell ref="R33:S33"/>
    <mergeCell ref="B37:S37"/>
    <mergeCell ref="B38:S38"/>
  </mergeCells>
  <hyperlinks>
    <hyperlink ref="B20" r:id="rId1" display="http://www.redgold.com/red-gold-company/foodservice/k-12-school-program" xr:uid="{8BEAE431-DCAD-41E4-B40B-2A9923FCB413}"/>
    <hyperlink ref="B19" r:id="rId2" xr:uid="{BA5B67FD-33DC-4D20-944C-AB594EA73F9B}"/>
    <hyperlink ref="B25" r:id="rId3" xr:uid="{81C5EFB1-FC49-4085-AA1B-BA34E3F9C8E4}"/>
    <hyperlink ref="B20:F20" r:id="rId4" display="www.redgold.com/red-gold-company/foodservice/k-12-school-program" xr:uid="{DD8A9519-7E1A-4BD2-A327-9C35F4937909}"/>
    <hyperlink ref="P26" r:id="rId5" xr:uid="{141B3270-C450-4415-ABEC-A4840B1A109D}"/>
    <hyperlink ref="I25" r:id="rId6" xr:uid="{0B71214E-0835-451A-B56A-3922B7B1839F}"/>
    <hyperlink ref="I19" r:id="rId7" xr:uid="{207FF5DB-FC85-4FE6-9E67-6E3284E76EE3}"/>
    <hyperlink ref="M19" r:id="rId8" xr:uid="{A3BDFF3E-0987-4CCB-A15C-61AD974FB811}"/>
    <hyperlink ref="P19" r:id="rId9" xr:uid="{6D4C7BDF-7EA0-4FB3-ADD3-4A416B5871D2}"/>
    <hyperlink ref="M26" r:id="rId10" xr:uid="{C1DA5EF4-5AB7-4104-8D94-8324446AA260}"/>
  </hyperlinks>
  <printOptions horizontalCentered="1"/>
  <pageMargins left="0.75" right="0.75" top="0.6" bottom="0.65" header="0.36" footer="0.5"/>
  <pageSetup scale="54" fitToHeight="2" orientation="landscape" r:id="rId11"/>
  <headerFooter alignWithMargins="0"/>
  <drawing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L39"/>
  <sheetViews>
    <sheetView showGridLines="0" zoomScale="60" zoomScaleNormal="60" workbookViewId="0">
      <selection activeCell="R2" sqref="R2"/>
    </sheetView>
  </sheetViews>
  <sheetFormatPr defaultRowHeight="12.75" x14ac:dyDescent="0.2"/>
  <cols>
    <col min="1" max="1" width="3.85546875" customWidth="1"/>
    <col min="5" max="5" width="20" customWidth="1"/>
    <col min="6" max="6" width="6" customWidth="1"/>
    <col min="8" max="8" width="18.7109375" customWidth="1"/>
    <col min="10" max="10" width="17.42578125" customWidth="1"/>
    <col min="12" max="12" width="10.140625" customWidth="1"/>
    <col min="13" max="13" width="25.42578125" customWidth="1"/>
    <col min="16" max="16" width="11.42578125" customWidth="1"/>
    <col min="17" max="17" width="18.140625" customWidth="1"/>
    <col min="18" max="18" width="20.140625" customWidth="1"/>
    <col min="19" max="19" width="7.7109375" customWidth="1"/>
  </cols>
  <sheetData>
    <row r="1" spans="1:38" x14ac:dyDescent="0.2">
      <c r="A1" s="89"/>
      <c r="B1" s="89"/>
      <c r="C1" s="89"/>
      <c r="D1" s="89"/>
      <c r="E1" s="89"/>
      <c r="F1" s="89"/>
      <c r="G1" s="89"/>
      <c r="H1" s="89"/>
      <c r="I1" s="89"/>
      <c r="J1" s="89"/>
      <c r="K1" s="89"/>
      <c r="L1" s="89"/>
      <c r="M1" s="89"/>
      <c r="N1" s="89"/>
      <c r="O1" s="89"/>
      <c r="P1" s="89"/>
      <c r="Q1" s="89"/>
      <c r="R1" s="934" t="s">
        <v>987</v>
      </c>
      <c r="S1" s="89"/>
      <c r="T1" s="108"/>
    </row>
    <row r="2" spans="1:38" ht="31.5" x14ac:dyDescent="0.6">
      <c r="A2" s="89"/>
      <c r="B2" s="89"/>
      <c r="C2" s="89"/>
      <c r="D2" s="89"/>
      <c r="E2" s="89"/>
      <c r="F2" s="1069" t="s">
        <v>921</v>
      </c>
      <c r="G2" s="1069"/>
      <c r="H2" s="1069"/>
      <c r="I2" s="1069"/>
      <c r="J2" s="1069"/>
      <c r="K2" s="1069"/>
      <c r="L2" s="1069"/>
      <c r="M2" s="1069"/>
      <c r="N2" s="1069"/>
      <c r="O2" s="1069"/>
      <c r="P2" s="1069"/>
      <c r="Q2" s="1069"/>
      <c r="R2" s="89"/>
      <c r="S2" s="89"/>
      <c r="T2" s="108"/>
    </row>
    <row r="3" spans="1:38" ht="27" x14ac:dyDescent="0.5">
      <c r="A3" s="89"/>
      <c r="B3" s="89"/>
      <c r="C3" s="89"/>
      <c r="D3" s="89"/>
      <c r="E3" s="89"/>
      <c r="F3" s="1070" t="s">
        <v>252</v>
      </c>
      <c r="G3" s="1070"/>
      <c r="H3" s="1070"/>
      <c r="I3" s="1070"/>
      <c r="J3" s="1070"/>
      <c r="K3" s="1070"/>
      <c r="L3" s="1070"/>
      <c r="M3" s="1070"/>
      <c r="N3" s="1070"/>
      <c r="O3" s="1070"/>
      <c r="P3" s="1070"/>
      <c r="Q3" s="1070"/>
      <c r="R3" s="89"/>
      <c r="S3" s="89"/>
      <c r="T3" s="108"/>
    </row>
    <row r="4" spans="1:38" ht="27" customHeight="1" x14ac:dyDescent="0.5">
      <c r="A4" s="89"/>
      <c r="B4" s="89"/>
      <c r="C4" s="89"/>
      <c r="D4" s="89"/>
      <c r="E4" s="89"/>
      <c r="F4" s="1071" t="s">
        <v>495</v>
      </c>
      <c r="G4" s="1071"/>
      <c r="H4" s="1071"/>
      <c r="I4" s="1071"/>
      <c r="J4" s="1071"/>
      <c r="K4" s="1071"/>
      <c r="L4" s="1071"/>
      <c r="M4" s="1071"/>
      <c r="N4" s="1071"/>
      <c r="O4" s="1071"/>
      <c r="P4" s="1071"/>
      <c r="Q4" s="1071"/>
      <c r="R4" s="89"/>
      <c r="S4" s="89"/>
      <c r="T4" s="108"/>
    </row>
    <row r="5" spans="1:38" ht="24" customHeight="1" x14ac:dyDescent="0.3">
      <c r="A5" s="89"/>
      <c r="B5" s="89"/>
      <c r="C5" s="89"/>
      <c r="D5" s="89"/>
      <c r="E5" s="89"/>
      <c r="F5" s="1073" t="s">
        <v>776</v>
      </c>
      <c r="G5" s="1073"/>
      <c r="H5" s="1073"/>
      <c r="I5" s="1073"/>
      <c r="J5" s="1073"/>
      <c r="K5" s="1073"/>
      <c r="L5" s="1073"/>
      <c r="M5" s="1073"/>
      <c r="N5" s="1073"/>
      <c r="O5" s="1073"/>
      <c r="P5" s="1073"/>
      <c r="Q5" s="1073"/>
      <c r="R5" s="89"/>
      <c r="S5" s="89"/>
      <c r="T5" s="108"/>
    </row>
    <row r="6" spans="1:38" ht="10.5" customHeight="1" x14ac:dyDescent="0.2">
      <c r="A6" s="89"/>
      <c r="B6" s="89"/>
      <c r="C6" s="89"/>
      <c r="D6" s="89"/>
      <c r="E6" s="89"/>
      <c r="F6" s="89"/>
      <c r="G6" s="89"/>
      <c r="H6" s="89"/>
      <c r="I6" s="89"/>
      <c r="J6" s="89"/>
      <c r="K6" s="89"/>
      <c r="L6" s="89"/>
      <c r="M6" s="89"/>
      <c r="N6" s="89"/>
      <c r="O6" s="89"/>
      <c r="P6" s="89"/>
      <c r="Q6" s="89"/>
      <c r="R6" s="89"/>
      <c r="S6" s="89"/>
      <c r="T6" s="108"/>
    </row>
    <row r="7" spans="1:38" ht="15.75" customHeight="1" x14ac:dyDescent="0.25">
      <c r="A7" s="89"/>
      <c r="B7" s="1029" t="str">
        <f>'SY20-21 CALCULATOR RGBRAND OLD'!C62</f>
        <v>NOTE 1:  USDA WBSCM Item Code 100332 / Tomato Paste For Bulk Processing.</v>
      </c>
      <c r="C7" s="1029"/>
      <c r="D7" s="1029"/>
      <c r="E7" s="1029"/>
      <c r="F7" s="1029"/>
      <c r="G7" s="1029"/>
      <c r="H7" s="1029"/>
      <c r="I7" s="1029"/>
      <c r="J7" s="1029"/>
      <c r="K7" s="1029"/>
      <c r="L7" s="1029"/>
      <c r="M7" s="1029"/>
      <c r="N7" s="1029"/>
      <c r="O7" s="1029"/>
      <c r="P7" s="1029"/>
      <c r="Q7" s="1029"/>
      <c r="R7" s="1029"/>
      <c r="S7" s="89"/>
      <c r="T7" s="108"/>
    </row>
    <row r="8" spans="1:38" ht="65.099999999999994" customHeight="1" x14ac:dyDescent="0.2">
      <c r="A8" s="89"/>
      <c r="B8" s="1072" t="s">
        <v>941</v>
      </c>
      <c r="C8" s="1072"/>
      <c r="D8" s="1072"/>
      <c r="E8" s="1072"/>
      <c r="F8" s="1072"/>
      <c r="G8" s="1072"/>
      <c r="H8" s="1072"/>
      <c r="I8" s="1072"/>
      <c r="J8" s="1072"/>
      <c r="K8" s="1072"/>
      <c r="L8" s="1072"/>
      <c r="M8" s="1072"/>
      <c r="N8" s="1072"/>
      <c r="O8" s="1072"/>
      <c r="P8" s="1072"/>
      <c r="Q8" s="1072"/>
      <c r="R8" s="1072"/>
      <c r="S8" s="89"/>
      <c r="T8" s="108"/>
      <c r="AH8" s="322"/>
      <c r="AI8" s="322"/>
      <c r="AJ8" s="322"/>
      <c r="AK8" s="322"/>
      <c r="AL8" s="322"/>
    </row>
    <row r="9" spans="1:38" s="333" customFormat="1" ht="69.95" customHeight="1" x14ac:dyDescent="0.2">
      <c r="A9" s="331"/>
      <c r="B9" s="1074" t="s">
        <v>943</v>
      </c>
      <c r="C9" s="1074"/>
      <c r="D9" s="1074"/>
      <c r="E9" s="1074"/>
      <c r="F9" s="1074"/>
      <c r="G9" s="1074"/>
      <c r="H9" s="1074"/>
      <c r="I9" s="1074"/>
      <c r="J9" s="1074"/>
      <c r="K9" s="1074"/>
      <c r="L9" s="1074"/>
      <c r="M9" s="1074"/>
      <c r="N9" s="1074"/>
      <c r="O9" s="1074"/>
      <c r="P9" s="1074"/>
      <c r="Q9" s="1074"/>
      <c r="R9" s="1074"/>
      <c r="S9" s="331"/>
      <c r="T9" s="332"/>
      <c r="V9" s="334"/>
      <c r="AH9" s="321"/>
      <c r="AI9" s="321"/>
      <c r="AJ9" s="321"/>
      <c r="AK9" s="321"/>
      <c r="AL9" s="321"/>
    </row>
    <row r="10" spans="1:38" ht="48" customHeight="1" x14ac:dyDescent="0.2">
      <c r="A10" s="89"/>
      <c r="B10" s="1075" t="s">
        <v>322</v>
      </c>
      <c r="C10" s="1075"/>
      <c r="D10" s="1075"/>
      <c r="E10" s="1075"/>
      <c r="F10" s="1075"/>
      <c r="G10" s="1075"/>
      <c r="H10" s="1075"/>
      <c r="I10" s="1075"/>
      <c r="J10" s="1075"/>
      <c r="K10" s="1075"/>
      <c r="L10" s="1075"/>
      <c r="M10" s="1075"/>
      <c r="N10" s="1075"/>
      <c r="O10" s="1075"/>
      <c r="P10" s="1075"/>
      <c r="Q10" s="1075"/>
      <c r="R10" s="1076"/>
      <c r="S10" s="89"/>
      <c r="T10" s="108"/>
    </row>
    <row r="11" spans="1:38" ht="18.75" thickBot="1" x14ac:dyDescent="0.25">
      <c r="A11" s="89"/>
      <c r="B11" s="89"/>
      <c r="C11" s="89"/>
      <c r="D11" s="89"/>
      <c r="E11" s="89"/>
      <c r="F11" s="89"/>
      <c r="G11" s="89"/>
      <c r="H11" s="89"/>
      <c r="I11" s="89"/>
      <c r="J11" s="89"/>
      <c r="K11" s="89"/>
      <c r="L11" s="89"/>
      <c r="M11" s="89"/>
      <c r="N11" s="89"/>
      <c r="O11" s="89"/>
      <c r="P11" s="89"/>
      <c r="Q11" s="89"/>
      <c r="R11" s="89"/>
      <c r="S11" s="89"/>
      <c r="T11" s="108"/>
      <c r="V11" s="322"/>
      <c r="W11" s="322"/>
      <c r="X11" s="322"/>
      <c r="Y11" s="322"/>
      <c r="Z11" s="322"/>
      <c r="AA11" s="322"/>
      <c r="AB11" s="322"/>
      <c r="AC11" s="322"/>
      <c r="AD11" s="322"/>
      <c r="AE11" s="322"/>
      <c r="AF11" s="322"/>
      <c r="AG11" s="322"/>
    </row>
    <row r="12" spans="1:38" ht="18" x14ac:dyDescent="0.25">
      <c r="A12" s="89"/>
      <c r="B12" s="634"/>
      <c r="C12" s="635"/>
      <c r="D12" s="635"/>
      <c r="E12" s="635"/>
      <c r="F12" s="635"/>
      <c r="G12" s="635"/>
      <c r="H12" s="635"/>
      <c r="I12" s="635"/>
      <c r="J12" s="635"/>
      <c r="K12" s="635"/>
      <c r="L12" s="635"/>
      <c r="M12" s="635"/>
      <c r="N12" s="635"/>
      <c r="O12" s="635"/>
      <c r="P12" s="635"/>
      <c r="Q12" s="635"/>
      <c r="R12" s="635"/>
      <c r="S12" s="923"/>
      <c r="T12" s="108"/>
      <c r="V12" s="625"/>
      <c r="W12" s="625"/>
      <c r="X12" s="625"/>
      <c r="Y12" s="625"/>
      <c r="Z12" s="625"/>
      <c r="AA12" s="625"/>
      <c r="AB12" s="625"/>
      <c r="AC12" s="625"/>
      <c r="AD12" s="625"/>
      <c r="AE12" s="625"/>
      <c r="AF12" s="625"/>
      <c r="AG12" s="625"/>
      <c r="AH12" s="625"/>
      <c r="AI12" s="625"/>
      <c r="AJ12" s="625"/>
      <c r="AK12" s="625"/>
      <c r="AL12" s="625"/>
    </row>
    <row r="13" spans="1:38" ht="18" customHeight="1" x14ac:dyDescent="0.25">
      <c r="A13" s="89"/>
      <c r="B13" s="1015" t="s">
        <v>301</v>
      </c>
      <c r="C13" s="1016"/>
      <c r="D13" s="1016"/>
      <c r="E13" s="1016"/>
      <c r="F13" s="1016"/>
      <c r="G13" s="875"/>
      <c r="H13" s="269"/>
      <c r="I13" s="269"/>
      <c r="J13" s="269"/>
      <c r="K13" s="269"/>
      <c r="L13" s="269"/>
      <c r="M13" s="269"/>
      <c r="N13" s="269"/>
      <c r="O13" s="260"/>
      <c r="P13" s="1009"/>
      <c r="Q13" s="1009"/>
      <c r="R13" s="1009"/>
      <c r="S13" s="1010"/>
      <c r="T13" s="108"/>
      <c r="V13" s="611"/>
      <c r="W13" s="611"/>
      <c r="X13" s="611"/>
      <c r="Y13" s="611"/>
      <c r="Z13" s="611"/>
      <c r="AA13" s="611"/>
      <c r="AB13" s="611"/>
      <c r="AC13" s="611"/>
      <c r="AD13" s="611"/>
      <c r="AE13" s="611"/>
      <c r="AF13" s="611"/>
      <c r="AG13" s="611"/>
      <c r="AH13" s="611"/>
      <c r="AI13" s="611"/>
      <c r="AJ13" s="611"/>
      <c r="AK13" s="611"/>
      <c r="AL13" s="611"/>
    </row>
    <row r="14" spans="1:38" ht="18" customHeight="1" x14ac:dyDescent="0.25">
      <c r="A14" s="89"/>
      <c r="B14" s="1015"/>
      <c r="C14" s="1016"/>
      <c r="D14" s="1016"/>
      <c r="E14" s="1016"/>
      <c r="F14" s="1016"/>
      <c r="G14" s="875"/>
      <c r="H14" s="269"/>
      <c r="I14" s="269"/>
      <c r="J14" s="260"/>
      <c r="K14" s="1008"/>
      <c r="L14" s="1008"/>
      <c r="M14" s="1008"/>
      <c r="N14" s="1008"/>
      <c r="O14" s="1008"/>
      <c r="P14" s="1009"/>
      <c r="Q14" s="1009"/>
      <c r="R14" s="1009"/>
      <c r="S14" s="1010"/>
      <c r="T14" s="108"/>
      <c r="V14" s="160"/>
    </row>
    <row r="15" spans="1:38" ht="18" customHeight="1" x14ac:dyDescent="0.25">
      <c r="A15" s="89"/>
      <c r="B15" s="1031" t="s">
        <v>91</v>
      </c>
      <c r="C15" s="1032"/>
      <c r="D15" s="1032"/>
      <c r="E15" s="1032"/>
      <c r="F15" s="1032"/>
      <c r="G15" s="1032"/>
      <c r="H15" s="1032"/>
      <c r="I15" s="1005" t="s">
        <v>609</v>
      </c>
      <c r="J15" s="1005"/>
      <c r="K15" s="1005"/>
      <c r="L15" s="640"/>
      <c r="M15" s="1005" t="s">
        <v>935</v>
      </c>
      <c r="N15" s="1005"/>
      <c r="O15" s="1005"/>
      <c r="P15" s="1005" t="s">
        <v>928</v>
      </c>
      <c r="Q15" s="1005"/>
      <c r="R15" s="1005"/>
      <c r="S15" s="1006"/>
      <c r="T15" s="108"/>
      <c r="V15" s="160"/>
      <c r="W15" s="160"/>
      <c r="X15" s="160"/>
      <c r="Y15" s="160"/>
      <c r="Z15" s="160"/>
    </row>
    <row r="16" spans="1:38" ht="18" x14ac:dyDescent="0.25">
      <c r="A16" s="89"/>
      <c r="B16" s="1033" t="s">
        <v>17</v>
      </c>
      <c r="C16" s="1034"/>
      <c r="D16" s="1034"/>
      <c r="E16" s="1034"/>
      <c r="F16" s="1034"/>
      <c r="G16" s="1034"/>
      <c r="H16" s="1034"/>
      <c r="I16" s="1009" t="s">
        <v>934</v>
      </c>
      <c r="J16" s="1009"/>
      <c r="K16" s="1009"/>
      <c r="L16" s="639"/>
      <c r="M16" s="1009" t="s">
        <v>899</v>
      </c>
      <c r="N16" s="1009"/>
      <c r="O16" s="1009"/>
      <c r="P16" s="1038" t="s">
        <v>936</v>
      </c>
      <c r="Q16" s="1038"/>
      <c r="R16" s="1038"/>
      <c r="S16" s="1039"/>
      <c r="T16" s="108"/>
      <c r="V16" s="160"/>
      <c r="W16" s="160"/>
      <c r="X16" s="160"/>
      <c r="Y16" s="160"/>
      <c r="Z16" s="160"/>
    </row>
    <row r="17" spans="1:38" ht="18" x14ac:dyDescent="0.25">
      <c r="A17" s="89"/>
      <c r="B17" s="1033" t="s">
        <v>9</v>
      </c>
      <c r="C17" s="1034"/>
      <c r="D17" s="1034"/>
      <c r="E17" s="1034"/>
      <c r="F17" s="1034"/>
      <c r="G17" s="1034"/>
      <c r="H17" s="1034"/>
      <c r="I17" s="1009" t="s">
        <v>822</v>
      </c>
      <c r="J17" s="1009"/>
      <c r="K17" s="1009"/>
      <c r="L17" s="639"/>
      <c r="M17" s="1009" t="s">
        <v>822</v>
      </c>
      <c r="N17" s="1009"/>
      <c r="O17" s="1009"/>
      <c r="P17" s="1038"/>
      <c r="Q17" s="1038"/>
      <c r="R17" s="1038"/>
      <c r="S17" s="1039"/>
      <c r="T17" s="108"/>
      <c r="V17" s="323"/>
    </row>
    <row r="18" spans="1:38" ht="18" x14ac:dyDescent="0.25">
      <c r="A18" s="89"/>
      <c r="B18" s="1033" t="s">
        <v>814</v>
      </c>
      <c r="C18" s="1034"/>
      <c r="D18" s="1034"/>
      <c r="E18" s="1034"/>
      <c r="F18" s="1034"/>
      <c r="G18" s="1034"/>
      <c r="H18" s="1034"/>
      <c r="I18" s="1009" t="s">
        <v>527</v>
      </c>
      <c r="J18" s="1009"/>
      <c r="K18" s="1009"/>
      <c r="L18" s="639"/>
      <c r="M18" s="1009" t="s">
        <v>900</v>
      </c>
      <c r="N18" s="1009"/>
      <c r="O18" s="1009"/>
      <c r="P18" s="1009" t="s">
        <v>929</v>
      </c>
      <c r="Q18" s="1009"/>
      <c r="R18" s="1009"/>
      <c r="S18" s="1010"/>
      <c r="T18" s="108"/>
    </row>
    <row r="19" spans="1:38" ht="18" x14ac:dyDescent="0.25">
      <c r="A19" s="89"/>
      <c r="B19" s="1035" t="s">
        <v>589</v>
      </c>
      <c r="C19" s="1036"/>
      <c r="D19" s="1036"/>
      <c r="E19" s="1036"/>
      <c r="F19" s="1036"/>
      <c r="G19" s="1036"/>
      <c r="H19" s="1036"/>
      <c r="I19" s="1037" t="s">
        <v>528</v>
      </c>
      <c r="J19" s="1037"/>
      <c r="K19" s="1037"/>
      <c r="L19" s="859"/>
      <c r="M19" s="1037" t="s">
        <v>937</v>
      </c>
      <c r="N19" s="1037"/>
      <c r="O19" s="1037"/>
      <c r="P19" s="909" t="s">
        <v>930</v>
      </c>
      <c r="Q19" s="874"/>
      <c r="R19" s="874"/>
      <c r="S19" s="911"/>
      <c r="T19" s="108"/>
      <c r="V19" s="324"/>
      <c r="W19" s="324"/>
      <c r="X19" s="324"/>
      <c r="Y19" s="324"/>
      <c r="Z19" s="324"/>
      <c r="AA19" s="324"/>
      <c r="AB19" s="324"/>
      <c r="AC19" s="324"/>
      <c r="AD19" s="324"/>
      <c r="AE19" s="324"/>
      <c r="AF19" s="324"/>
      <c r="AG19" s="324"/>
      <c r="AH19" s="324"/>
      <c r="AI19" s="324"/>
      <c r="AJ19" s="324"/>
      <c r="AK19" s="324"/>
      <c r="AL19" s="324"/>
    </row>
    <row r="20" spans="1:38" ht="18" customHeight="1" x14ac:dyDescent="0.25">
      <c r="A20" s="89"/>
      <c r="B20" s="1078" t="s">
        <v>590</v>
      </c>
      <c r="C20" s="1079"/>
      <c r="D20" s="1079"/>
      <c r="E20" s="1079"/>
      <c r="F20" s="1079"/>
      <c r="G20" s="1079"/>
      <c r="H20" s="1079"/>
      <c r="I20" s="921"/>
      <c r="J20" s="260"/>
      <c r="K20" s="269"/>
      <c r="L20" s="269"/>
      <c r="M20" s="269"/>
      <c r="N20" s="269"/>
      <c r="O20" s="260"/>
      <c r="P20" s="909"/>
      <c r="Q20" s="909"/>
      <c r="R20" s="909"/>
      <c r="S20" s="910"/>
      <c r="T20" s="108"/>
      <c r="V20" s="324"/>
      <c r="W20" s="324"/>
      <c r="X20" s="324"/>
      <c r="Y20" s="324"/>
      <c r="Z20" s="324"/>
      <c r="AA20" s="324"/>
      <c r="AB20" s="324"/>
      <c r="AC20" s="324"/>
      <c r="AD20" s="324"/>
      <c r="AE20" s="324"/>
      <c r="AF20" s="324"/>
      <c r="AG20" s="324"/>
      <c r="AH20" s="324"/>
      <c r="AI20" s="324"/>
      <c r="AJ20" s="324"/>
      <c r="AK20" s="324"/>
      <c r="AL20" s="324"/>
    </row>
    <row r="21" spans="1:38" ht="17.45" customHeight="1" x14ac:dyDescent="0.25">
      <c r="A21" s="89"/>
      <c r="B21" s="1078"/>
      <c r="C21" s="1079"/>
      <c r="D21" s="1079"/>
      <c r="E21" s="1079"/>
      <c r="F21" s="1079"/>
      <c r="G21" s="1079"/>
      <c r="H21" s="1079"/>
      <c r="I21" s="269"/>
      <c r="J21" s="260"/>
      <c r="K21" s="639"/>
      <c r="L21" s="639"/>
      <c r="M21" s="269"/>
      <c r="N21" s="640"/>
      <c r="O21" s="260"/>
      <c r="P21" s="1042"/>
      <c r="Q21" s="1042"/>
      <c r="R21" s="1042"/>
      <c r="S21" s="1043"/>
      <c r="T21" s="108"/>
      <c r="V21" s="324"/>
      <c r="W21" s="324"/>
      <c r="X21" s="324"/>
      <c r="Y21" s="324"/>
      <c r="Z21" s="324"/>
      <c r="AA21" s="324"/>
      <c r="AB21" s="324"/>
      <c r="AC21" s="324"/>
      <c r="AD21" s="324"/>
      <c r="AE21" s="324"/>
      <c r="AF21" s="324"/>
      <c r="AG21" s="324"/>
      <c r="AH21" s="324"/>
      <c r="AI21" s="324"/>
      <c r="AJ21" s="324"/>
      <c r="AK21" s="324"/>
      <c r="AL21" s="324"/>
    </row>
    <row r="22" spans="1:38" ht="18" x14ac:dyDescent="0.25">
      <c r="A22" s="89"/>
      <c r="B22" s="1044" t="s">
        <v>444</v>
      </c>
      <c r="C22" s="1005"/>
      <c r="D22" s="1005"/>
      <c r="E22" s="1005"/>
      <c r="F22" s="1005"/>
      <c r="G22" s="1005"/>
      <c r="H22" s="640"/>
      <c r="I22" s="640" t="s">
        <v>896</v>
      </c>
      <c r="J22" s="640"/>
      <c r="K22" s="640"/>
      <c r="L22" s="640"/>
      <c r="M22" s="1040" t="s">
        <v>931</v>
      </c>
      <c r="N22" s="1040"/>
      <c r="O22" s="1040"/>
      <c r="P22" s="1005" t="s">
        <v>493</v>
      </c>
      <c r="Q22" s="1005"/>
      <c r="R22" s="1005"/>
      <c r="S22" s="1006"/>
      <c r="T22" s="108"/>
      <c r="V22" s="324"/>
      <c r="W22" s="324"/>
      <c r="X22" s="324"/>
      <c r="Y22" s="324"/>
      <c r="Z22" s="324"/>
      <c r="AA22" s="324"/>
      <c r="AB22" s="324"/>
      <c r="AC22" s="324"/>
      <c r="AD22" s="324"/>
      <c r="AE22" s="324"/>
      <c r="AF22" s="324"/>
      <c r="AG22" s="324"/>
      <c r="AH22" s="324"/>
      <c r="AI22" s="324"/>
      <c r="AJ22" s="324"/>
      <c r="AK22" s="324"/>
      <c r="AL22" s="324"/>
    </row>
    <row r="23" spans="1:38" ht="18" x14ac:dyDescent="0.25">
      <c r="A23" s="89"/>
      <c r="B23" s="1045" t="s">
        <v>940</v>
      </c>
      <c r="C23" s="1009"/>
      <c r="D23" s="1009"/>
      <c r="E23" s="1009"/>
      <c r="F23" s="1009"/>
      <c r="G23" s="1009"/>
      <c r="H23" s="639"/>
      <c r="I23" s="639" t="s">
        <v>939</v>
      </c>
      <c r="J23" s="639"/>
      <c r="K23" s="639"/>
      <c r="L23" s="639"/>
      <c r="M23" s="1041" t="s">
        <v>938</v>
      </c>
      <c r="N23" s="1041"/>
      <c r="O23" s="1041"/>
      <c r="P23" s="1009" t="s">
        <v>823</v>
      </c>
      <c r="Q23" s="1009"/>
      <c r="R23" s="1009"/>
      <c r="S23" s="1010"/>
      <c r="T23" s="108"/>
      <c r="V23" s="324"/>
      <c r="W23" s="324"/>
      <c r="X23" s="324"/>
      <c r="Y23" s="324"/>
      <c r="Z23" s="324"/>
      <c r="AA23" s="324"/>
      <c r="AB23" s="324"/>
      <c r="AC23" s="324"/>
      <c r="AD23" s="324"/>
      <c r="AE23" s="324"/>
      <c r="AF23" s="324"/>
      <c r="AG23" s="324"/>
      <c r="AH23" s="324"/>
      <c r="AI23" s="324"/>
      <c r="AJ23" s="324"/>
      <c r="AK23" s="324"/>
      <c r="AL23" s="324"/>
    </row>
    <row r="24" spans="1:38" ht="18" x14ac:dyDescent="0.25">
      <c r="A24" s="89"/>
      <c r="B24" s="1045" t="s">
        <v>821</v>
      </c>
      <c r="C24" s="1009"/>
      <c r="D24" s="1009"/>
      <c r="E24" s="1009"/>
      <c r="F24" s="1009"/>
      <c r="G24" s="1009"/>
      <c r="H24" s="874"/>
      <c r="I24" s="639" t="s">
        <v>898</v>
      </c>
      <c r="J24" s="639"/>
      <c r="K24" s="639"/>
      <c r="L24" s="639"/>
      <c r="M24" s="1041" t="s">
        <v>822</v>
      </c>
      <c r="N24" s="1041"/>
      <c r="O24" s="1041"/>
      <c r="P24" s="1009" t="s">
        <v>822</v>
      </c>
      <c r="Q24" s="1009"/>
      <c r="R24" s="1009"/>
      <c r="S24" s="1010"/>
      <c r="T24" s="108"/>
      <c r="V24" s="324"/>
      <c r="W24" s="324"/>
      <c r="X24" s="324"/>
      <c r="Y24" s="324"/>
      <c r="Z24" s="324"/>
      <c r="AA24" s="324"/>
      <c r="AB24" s="324"/>
      <c r="AC24" s="324"/>
      <c r="AD24" s="324"/>
      <c r="AE24" s="324"/>
      <c r="AF24" s="324"/>
      <c r="AG24" s="324"/>
      <c r="AH24" s="324"/>
      <c r="AI24" s="324"/>
      <c r="AJ24" s="324"/>
      <c r="AK24" s="324"/>
      <c r="AL24" s="324"/>
    </row>
    <row r="25" spans="1:38" ht="18" x14ac:dyDescent="0.25">
      <c r="A25" s="89"/>
      <c r="B25" s="1046" t="s">
        <v>445</v>
      </c>
      <c r="C25" s="1037"/>
      <c r="D25" s="1037"/>
      <c r="E25" s="1037"/>
      <c r="F25" s="1037"/>
      <c r="G25" s="1037"/>
      <c r="H25" s="639"/>
      <c r="I25" s="859" t="s">
        <v>897</v>
      </c>
      <c r="J25" s="859"/>
      <c r="K25" s="859"/>
      <c r="L25" s="859"/>
      <c r="M25" s="1041" t="s">
        <v>932</v>
      </c>
      <c r="N25" s="1041"/>
      <c r="O25" s="1041"/>
      <c r="P25" s="1009" t="s">
        <v>283</v>
      </c>
      <c r="Q25" s="1009"/>
      <c r="R25" s="1009"/>
      <c r="S25" s="1010"/>
      <c r="T25" s="108"/>
    </row>
    <row r="26" spans="1:38" ht="18" x14ac:dyDescent="0.25">
      <c r="A26" s="89"/>
      <c r="B26" s="922"/>
      <c r="C26" s="874"/>
      <c r="D26" s="874"/>
      <c r="E26" s="874"/>
      <c r="F26" s="874"/>
      <c r="G26" s="260"/>
      <c r="H26" s="859"/>
      <c r="I26" s="859"/>
      <c r="J26" s="260"/>
      <c r="K26" s="260"/>
      <c r="L26" s="859"/>
      <c r="M26" s="1037" t="s">
        <v>933</v>
      </c>
      <c r="N26" s="1037"/>
      <c r="O26" s="1037"/>
      <c r="P26" s="1037" t="s">
        <v>491</v>
      </c>
      <c r="Q26" s="1037"/>
      <c r="R26" s="1037"/>
      <c r="S26" s="1047"/>
      <c r="T26" s="108"/>
    </row>
    <row r="27" spans="1:38" ht="18.75" thickBot="1" x14ac:dyDescent="0.3">
      <c r="A27" s="89"/>
      <c r="B27" s="320"/>
      <c r="C27" s="641"/>
      <c r="D27" s="641"/>
      <c r="E27" s="641"/>
      <c r="F27" s="641"/>
      <c r="G27" s="641"/>
      <c r="H27" s="641"/>
      <c r="I27" s="641"/>
      <c r="J27" s="641"/>
      <c r="K27" s="641"/>
      <c r="L27" s="641"/>
      <c r="M27" s="641"/>
      <c r="N27" s="641"/>
      <c r="O27" s="641"/>
      <c r="P27" s="641"/>
      <c r="Q27" s="641"/>
      <c r="R27" s="641"/>
      <c r="S27" s="642"/>
      <c r="T27" s="108"/>
    </row>
    <row r="28" spans="1:38" ht="16.5" customHeight="1" thickBot="1" x14ac:dyDescent="0.25">
      <c r="A28" s="89"/>
      <c r="B28" s="89"/>
      <c r="C28" s="42"/>
      <c r="D28" s="89"/>
      <c r="E28" s="89"/>
      <c r="F28" s="89"/>
      <c r="G28" s="89"/>
      <c r="H28" s="89"/>
      <c r="I28" s="89"/>
      <c r="J28" s="89"/>
      <c r="K28" s="89"/>
      <c r="L28" s="89"/>
      <c r="M28" s="89"/>
      <c r="N28" s="89"/>
      <c r="O28" s="89"/>
      <c r="P28" s="89"/>
      <c r="Q28" s="89"/>
      <c r="R28" s="89"/>
      <c r="S28" s="89"/>
      <c r="T28" s="108"/>
    </row>
    <row r="29" spans="1:38" x14ac:dyDescent="0.2">
      <c r="A29" s="89"/>
      <c r="B29" s="161"/>
      <c r="C29" s="56"/>
      <c r="D29" s="56"/>
      <c r="E29" s="56"/>
      <c r="F29" s="56"/>
      <c r="G29" s="56"/>
      <c r="H29" s="56"/>
      <c r="I29" s="56"/>
      <c r="J29" s="162"/>
      <c r="K29" s="162"/>
      <c r="L29" s="162"/>
      <c r="M29" s="162"/>
      <c r="N29" s="162"/>
      <c r="O29" s="162"/>
      <c r="P29" s="162"/>
      <c r="Q29" s="162"/>
      <c r="R29" s="162"/>
      <c r="S29" s="163"/>
      <c r="T29" s="108"/>
    </row>
    <row r="30" spans="1:38" ht="17.25" customHeight="1" x14ac:dyDescent="0.25">
      <c r="A30" s="89"/>
      <c r="B30" s="170" t="s">
        <v>467</v>
      </c>
      <c r="C30" s="160"/>
      <c r="D30" s="309"/>
      <c r="E30" s="309"/>
      <c r="F30" s="309"/>
      <c r="G30" s="309"/>
      <c r="H30" s="160"/>
      <c r="I30" s="22"/>
      <c r="J30" s="22"/>
      <c r="K30" s="100"/>
      <c r="L30" s="100"/>
      <c r="M30" s="22"/>
      <c r="N30" s="22"/>
      <c r="O30" s="22"/>
      <c r="P30" s="22"/>
      <c r="Q30" s="22"/>
      <c r="R30" s="22"/>
      <c r="S30" s="227"/>
      <c r="T30" s="108"/>
    </row>
    <row r="31" spans="1:38" ht="15" customHeight="1" x14ac:dyDescent="0.25">
      <c r="A31" s="89"/>
      <c r="B31" s="166"/>
      <c r="C31" s="22"/>
      <c r="E31" s="1029" t="s">
        <v>146</v>
      </c>
      <c r="F31" s="1029"/>
      <c r="G31" s="1029"/>
      <c r="H31" s="1022" t="s">
        <v>466</v>
      </c>
      <c r="I31" s="1022"/>
      <c r="J31" s="1023"/>
      <c r="K31" s="1023"/>
      <c r="L31" s="1023"/>
      <c r="M31" s="1023"/>
      <c r="N31" s="1023"/>
      <c r="O31" s="100"/>
      <c r="P31" s="151" t="s">
        <v>324</v>
      </c>
      <c r="Q31" s="1025"/>
      <c r="R31" s="1025"/>
      <c r="S31" s="227"/>
      <c r="T31" s="108"/>
    </row>
    <row r="32" spans="1:38" ht="15.75" customHeight="1" x14ac:dyDescent="0.25">
      <c r="A32" s="89"/>
      <c r="B32" s="166"/>
      <c r="C32" s="1022" t="s">
        <v>373</v>
      </c>
      <c r="D32" s="1022"/>
      <c r="E32" s="1023"/>
      <c r="F32" s="1023"/>
      <c r="G32" s="1023"/>
      <c r="H32" s="1022" t="s">
        <v>375</v>
      </c>
      <c r="I32" s="1022"/>
      <c r="J32" s="1030"/>
      <c r="K32" s="1030"/>
      <c r="L32" s="1030"/>
      <c r="M32" s="1030"/>
      <c r="N32" s="1030"/>
      <c r="O32" s="22"/>
      <c r="P32" s="151" t="s">
        <v>374</v>
      </c>
      <c r="Q32" s="1025"/>
      <c r="R32" s="1025"/>
      <c r="S32" s="227"/>
      <c r="T32" s="108"/>
    </row>
    <row r="33" spans="1:20" ht="18" x14ac:dyDescent="0.25">
      <c r="A33" s="89"/>
      <c r="B33" s="166"/>
      <c r="C33" s="22"/>
      <c r="D33" s="151" t="s">
        <v>328</v>
      </c>
      <c r="E33" s="1023"/>
      <c r="F33" s="1023"/>
      <c r="G33" s="1023"/>
      <c r="H33" s="22"/>
      <c r="I33" s="151" t="s">
        <v>326</v>
      </c>
      <c r="J33" s="1025"/>
      <c r="K33" s="1025"/>
      <c r="L33" s="1025"/>
      <c r="M33" s="1025"/>
      <c r="N33" s="1025"/>
      <c r="O33" s="22"/>
      <c r="P33" s="151" t="s">
        <v>325</v>
      </c>
      <c r="Q33" s="1026"/>
      <c r="R33" s="1026"/>
      <c r="S33" s="227"/>
      <c r="T33" s="108"/>
    </row>
    <row r="34" spans="1:20" ht="18.75" thickBot="1" x14ac:dyDescent="0.3">
      <c r="A34" s="89"/>
      <c r="B34" s="172"/>
      <c r="C34" s="173"/>
      <c r="D34" s="173"/>
      <c r="E34" s="173"/>
      <c r="F34" s="173"/>
      <c r="G34" s="173"/>
      <c r="H34" s="167"/>
      <c r="I34" s="167"/>
      <c r="J34" s="173"/>
      <c r="K34" s="174"/>
      <c r="L34" s="167"/>
      <c r="M34" s="173"/>
      <c r="N34" s="173"/>
      <c r="O34" s="167"/>
      <c r="P34" s="860"/>
      <c r="Q34" s="860"/>
      <c r="R34" s="860"/>
      <c r="S34" s="861"/>
      <c r="T34" s="108"/>
    </row>
    <row r="35" spans="1:20" ht="6" customHeight="1" x14ac:dyDescent="0.2">
      <c r="A35" s="89"/>
      <c r="B35" s="89"/>
      <c r="C35" s="42"/>
      <c r="D35" s="89"/>
      <c r="E35" s="89"/>
      <c r="F35" s="89"/>
      <c r="G35" s="89"/>
      <c r="H35" s="89"/>
      <c r="I35" s="89"/>
      <c r="J35" s="89"/>
      <c r="K35" s="89"/>
      <c r="L35" s="89"/>
      <c r="M35" s="89"/>
      <c r="N35" s="89"/>
      <c r="O35" s="89"/>
      <c r="P35" s="89"/>
      <c r="Q35" s="89"/>
      <c r="R35" s="89"/>
      <c r="S35" s="89"/>
      <c r="T35" s="108"/>
    </row>
    <row r="36" spans="1:20" ht="22.5" customHeight="1" x14ac:dyDescent="0.25">
      <c r="A36" s="89"/>
      <c r="B36" s="1077" t="s">
        <v>824</v>
      </c>
      <c r="C36" s="1077"/>
      <c r="D36" s="1077"/>
      <c r="E36" s="1077"/>
      <c r="F36" s="1077"/>
      <c r="G36" s="1077"/>
      <c r="H36" s="1077"/>
      <c r="I36" s="1077"/>
      <c r="J36" s="1077"/>
      <c r="K36" s="1077"/>
      <c r="L36" s="1077"/>
      <c r="M36" s="1077"/>
      <c r="N36" s="1077"/>
      <c r="O36" s="1077"/>
      <c r="P36" s="1077"/>
      <c r="Q36" s="1077"/>
      <c r="R36" s="1077"/>
      <c r="S36" s="89"/>
      <c r="T36" s="108"/>
    </row>
    <row r="37" spans="1:20" x14ac:dyDescent="0.2">
      <c r="A37" s="108"/>
      <c r="B37" s="108"/>
      <c r="C37" s="108"/>
      <c r="D37" s="108"/>
      <c r="E37" s="108"/>
      <c r="F37" s="108"/>
      <c r="G37" s="108"/>
      <c r="H37" s="108"/>
      <c r="I37" s="108"/>
      <c r="J37" s="108"/>
      <c r="K37" s="108"/>
      <c r="L37" s="108"/>
      <c r="M37" s="108"/>
      <c r="N37" s="108"/>
      <c r="O37" s="108"/>
      <c r="P37" s="108"/>
      <c r="Q37" s="108"/>
      <c r="R37" s="108"/>
      <c r="S37" s="108"/>
      <c r="T37" s="108"/>
    </row>
    <row r="38" spans="1:20" x14ac:dyDescent="0.2">
      <c r="A38" s="108"/>
      <c r="B38" s="108"/>
      <c r="C38" s="108"/>
      <c r="D38" s="108"/>
      <c r="E38" s="108"/>
      <c r="F38" s="108"/>
      <c r="G38" s="108"/>
      <c r="H38" s="108"/>
      <c r="I38" s="108"/>
      <c r="J38" s="108"/>
      <c r="K38" s="108"/>
      <c r="L38" s="108"/>
      <c r="M38" s="108"/>
      <c r="N38" s="108"/>
      <c r="O38" s="108"/>
      <c r="P38" s="108"/>
      <c r="Q38" s="108"/>
      <c r="R38" s="108"/>
      <c r="S38" s="108"/>
      <c r="T38" s="108"/>
    </row>
    <row r="39" spans="1:20" x14ac:dyDescent="0.2">
      <c r="A39" s="108"/>
      <c r="B39" s="108"/>
      <c r="C39" s="108"/>
      <c r="D39" s="108"/>
      <c r="E39" s="108"/>
      <c r="F39" s="108"/>
      <c r="G39" s="108"/>
      <c r="H39" s="108"/>
      <c r="I39" s="108"/>
      <c r="J39" s="108"/>
      <c r="K39" s="108"/>
      <c r="L39" s="108"/>
      <c r="M39" s="108"/>
      <c r="N39" s="108"/>
      <c r="O39" s="108"/>
      <c r="P39" s="108"/>
      <c r="Q39" s="108"/>
      <c r="R39" s="108"/>
      <c r="S39" s="108"/>
      <c r="T39" s="108"/>
    </row>
  </sheetData>
  <sheetProtection selectLockedCells="1"/>
  <mergeCells count="59">
    <mergeCell ref="B24:G24"/>
    <mergeCell ref="M24:O24"/>
    <mergeCell ref="B25:G25"/>
    <mergeCell ref="M25:O25"/>
    <mergeCell ref="M26:O26"/>
    <mergeCell ref="B20:H21"/>
    <mergeCell ref="B22:G22"/>
    <mergeCell ref="M22:O22"/>
    <mergeCell ref="B23:G23"/>
    <mergeCell ref="M23:O23"/>
    <mergeCell ref="P25:S25"/>
    <mergeCell ref="P26:S26"/>
    <mergeCell ref="P22:S22"/>
    <mergeCell ref="P23:S23"/>
    <mergeCell ref="P24:S24"/>
    <mergeCell ref="P14:S14"/>
    <mergeCell ref="P18:S18"/>
    <mergeCell ref="P16:S17"/>
    <mergeCell ref="B17:H17"/>
    <mergeCell ref="I17:K17"/>
    <mergeCell ref="M17:O17"/>
    <mergeCell ref="B18:H18"/>
    <mergeCell ref="I18:K18"/>
    <mergeCell ref="M18:O18"/>
    <mergeCell ref="B15:H15"/>
    <mergeCell ref="I15:K15"/>
    <mergeCell ref="M15:O15"/>
    <mergeCell ref="B16:H16"/>
    <mergeCell ref="I16:K16"/>
    <mergeCell ref="M16:O16"/>
    <mergeCell ref="B36:R36"/>
    <mergeCell ref="E33:G33"/>
    <mergeCell ref="J33:N33"/>
    <mergeCell ref="Q33:R33"/>
    <mergeCell ref="J31:N31"/>
    <mergeCell ref="Q31:R31"/>
    <mergeCell ref="C32:D32"/>
    <mergeCell ref="E32:G32"/>
    <mergeCell ref="H32:I32"/>
    <mergeCell ref="J32:N32"/>
    <mergeCell ref="Q32:R32"/>
    <mergeCell ref="E31:G31"/>
    <mergeCell ref="H31:I31"/>
    <mergeCell ref="P21:S21"/>
    <mergeCell ref="F2:Q2"/>
    <mergeCell ref="F3:Q3"/>
    <mergeCell ref="F4:Q4"/>
    <mergeCell ref="B7:R7"/>
    <mergeCell ref="B8:R8"/>
    <mergeCell ref="F5:Q5"/>
    <mergeCell ref="P15:S15"/>
    <mergeCell ref="B9:R9"/>
    <mergeCell ref="B10:R10"/>
    <mergeCell ref="B13:F14"/>
    <mergeCell ref="B19:H19"/>
    <mergeCell ref="I19:K19"/>
    <mergeCell ref="M19:O19"/>
    <mergeCell ref="P13:S13"/>
    <mergeCell ref="K14:O14"/>
  </mergeCells>
  <hyperlinks>
    <hyperlink ref="B20" r:id="rId1" display="http://www.redgold.com/red-gold-company/foodservice/k-12-school-program" xr:uid="{691E56E0-CB70-429E-B6B1-9C72A905758F}"/>
    <hyperlink ref="B19" r:id="rId2" xr:uid="{D8222B62-19C6-4E83-BFA6-2F4A184B74ED}"/>
    <hyperlink ref="B25" r:id="rId3" xr:uid="{6DC5FD73-392E-49D7-A26F-CB331C614840}"/>
    <hyperlink ref="B20:F20" r:id="rId4" display="www.redgold.com/red-gold-company/foodservice/k-12-school-program" xr:uid="{3103233B-D12C-4907-9E63-A498508E91A0}"/>
    <hyperlink ref="P26" r:id="rId5" xr:uid="{E8D4788F-E202-41BF-9D43-CF0228C7BC83}"/>
    <hyperlink ref="I25" r:id="rId6" xr:uid="{5D62424B-DC71-42D8-95F2-71AE4E4437A5}"/>
    <hyperlink ref="I19" r:id="rId7" xr:uid="{AF61EC02-C726-4B35-ADFD-EF2D35C74C00}"/>
    <hyperlink ref="M19" r:id="rId8" xr:uid="{F3CAC13D-8EE2-4603-B2C0-8F2CBD4566E8}"/>
    <hyperlink ref="P19" r:id="rId9" xr:uid="{E6F8F2EE-9349-4A4B-B886-C93A3C9139DC}"/>
    <hyperlink ref="M26" r:id="rId10" xr:uid="{D3840B15-287F-47B0-BA07-6BB9D8A57D56}"/>
  </hyperlinks>
  <printOptions horizontalCentered="1"/>
  <pageMargins left="0.75" right="0.75" top="0.6" bottom="0.65" header="0.36" footer="0.5"/>
  <pageSetup scale="54" fitToHeight="2" orientation="landscape" r:id="rId11"/>
  <headerFooter alignWithMargins="0"/>
  <drawing r:id="rId1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B123"/>
  <sheetViews>
    <sheetView zoomScale="60" zoomScaleNormal="60" zoomScaleSheetLayoutView="70" workbookViewId="0">
      <selection activeCell="N2" sqref="N2:Q3"/>
    </sheetView>
  </sheetViews>
  <sheetFormatPr defaultColWidth="9.140625" defaultRowHeight="12.75" x14ac:dyDescent="0.2"/>
  <cols>
    <col min="1" max="1" width="1" style="5" customWidth="1"/>
    <col min="2" max="2" width="29.42578125" style="45" hidden="1" customWidth="1"/>
    <col min="3" max="3" width="13.140625" style="51" customWidth="1"/>
    <col min="4" max="4" width="15.42578125" style="51" customWidth="1"/>
    <col min="5" max="5" width="12.28515625" style="51" customWidth="1"/>
    <col min="6" max="6" width="12.140625" style="51" customWidth="1"/>
    <col min="7" max="7" width="10.42578125" style="5" customWidth="1"/>
    <col min="8" max="8" width="85.140625" style="5" customWidth="1"/>
    <col min="9" max="9" width="21" style="5" customWidth="1"/>
    <col min="10" max="10" width="18.140625" style="110" customWidth="1"/>
    <col min="11" max="11" width="11.7109375" style="5" customWidth="1"/>
    <col min="12" max="12" width="13.28515625" style="5" customWidth="1"/>
    <col min="13" max="13" width="12.42578125" style="5" customWidth="1"/>
    <col min="14" max="14" width="16.42578125" style="5" customWidth="1"/>
    <col min="15" max="15" width="13.42578125" style="69" customWidth="1"/>
    <col min="16" max="16" width="13.42578125" style="851" customWidth="1"/>
    <col min="17" max="17" width="16.7109375" style="5" customWidth="1"/>
    <col min="18" max="18" width="5.140625" style="5" customWidth="1"/>
    <col min="19" max="19" width="2.28515625" style="5" customWidth="1"/>
    <col min="20" max="20" width="9.140625" style="5"/>
    <col min="21" max="80" width="9.140625" style="263"/>
    <col min="81" max="16384" width="9.140625" style="5"/>
  </cols>
  <sheetData>
    <row r="1" spans="1:80" ht="13.5" customHeight="1" x14ac:dyDescent="0.2">
      <c r="A1" s="3"/>
      <c r="B1" s="33"/>
      <c r="C1" s="47"/>
      <c r="D1" s="47"/>
      <c r="E1" s="47"/>
      <c r="F1" s="47"/>
      <c r="G1" s="3"/>
      <c r="I1" s="3"/>
      <c r="J1" s="2"/>
      <c r="K1" s="3"/>
      <c r="L1" s="3"/>
      <c r="M1" s="3"/>
      <c r="N1" s="3"/>
      <c r="O1" s="4"/>
      <c r="P1" s="833"/>
      <c r="Q1" s="788" t="s">
        <v>987</v>
      </c>
      <c r="R1" s="3"/>
      <c r="S1" s="3"/>
      <c r="T1" s="155"/>
    </row>
    <row r="2" spans="1:80" ht="24" customHeight="1" x14ac:dyDescent="0.2">
      <c r="A2" s="3"/>
      <c r="B2" s="33"/>
      <c r="C2" s="47"/>
      <c r="D2" s="47"/>
      <c r="E2" s="47"/>
      <c r="F2" s="47"/>
      <c r="G2" s="3"/>
      <c r="H2" s="252" t="s">
        <v>921</v>
      </c>
      <c r="I2" s="3"/>
      <c r="J2" s="2"/>
      <c r="K2" s="3"/>
      <c r="L2" s="3"/>
      <c r="M2" s="3"/>
      <c r="N2" s="1105" t="s">
        <v>804</v>
      </c>
      <c r="O2" s="1105"/>
      <c r="P2" s="1105"/>
      <c r="Q2" s="1105"/>
      <c r="R2" s="3"/>
      <c r="S2" s="3"/>
      <c r="T2" s="155"/>
    </row>
    <row r="3" spans="1:80" ht="24" customHeight="1" thickBot="1" x14ac:dyDescent="0.55000000000000004">
      <c r="A3" s="3"/>
      <c r="B3" s="33"/>
      <c r="C3" s="47"/>
      <c r="D3" s="47"/>
      <c r="E3" s="47"/>
      <c r="F3" s="47"/>
      <c r="G3" s="776" t="s">
        <v>790</v>
      </c>
      <c r="I3" s="3"/>
      <c r="J3" s="2"/>
      <c r="K3" s="3"/>
      <c r="L3" s="3"/>
      <c r="M3" s="3"/>
      <c r="N3" s="1106"/>
      <c r="O3" s="1106"/>
      <c r="P3" s="1106"/>
      <c r="Q3" s="1106"/>
      <c r="R3" s="3"/>
      <c r="S3" s="3"/>
      <c r="T3" s="155"/>
    </row>
    <row r="4" spans="1:80" s="7" customFormat="1" ht="23.25" customHeight="1" thickBot="1" x14ac:dyDescent="0.25">
      <c r="A4" s="6"/>
      <c r="B4" s="1"/>
      <c r="C4" s="47"/>
      <c r="D4" s="47"/>
      <c r="E4" s="47"/>
      <c r="F4" s="47"/>
      <c r="G4" s="786" t="s">
        <v>791</v>
      </c>
      <c r="H4" s="853"/>
      <c r="I4" s="1107" t="s">
        <v>794</v>
      </c>
      <c r="J4" s="1107"/>
      <c r="K4" s="1108"/>
      <c r="L4" s="1108"/>
      <c r="M4" s="1109"/>
      <c r="N4" s="1084" t="s">
        <v>354</v>
      </c>
      <c r="O4" s="1085"/>
      <c r="P4" s="1085"/>
      <c r="Q4" s="1086"/>
      <c r="R4" s="89"/>
      <c r="S4" s="6"/>
      <c r="T4" s="156"/>
    </row>
    <row r="5" spans="1:80" s="8" customFormat="1" ht="67.5" customHeight="1" thickBot="1" x14ac:dyDescent="0.25">
      <c r="A5" s="46"/>
      <c r="B5" s="198" t="s">
        <v>95</v>
      </c>
      <c r="C5" s="199" t="s">
        <v>310</v>
      </c>
      <c r="D5" s="200" t="s">
        <v>369</v>
      </c>
      <c r="E5" s="200" t="s">
        <v>79</v>
      </c>
      <c r="F5" s="200" t="s">
        <v>485</v>
      </c>
      <c r="G5" s="1087" t="s">
        <v>176</v>
      </c>
      <c r="H5" s="1087"/>
      <c r="I5" s="200" t="s">
        <v>97</v>
      </c>
      <c r="J5" s="189" t="s">
        <v>123</v>
      </c>
      <c r="K5" s="200" t="s">
        <v>309</v>
      </c>
      <c r="L5" s="200" t="s">
        <v>975</v>
      </c>
      <c r="M5" s="201" t="s">
        <v>366</v>
      </c>
      <c r="N5" s="816" t="s">
        <v>368</v>
      </c>
      <c r="O5" s="817" t="s">
        <v>367</v>
      </c>
      <c r="P5" s="834" t="s">
        <v>802</v>
      </c>
      <c r="Q5" s="818" t="s">
        <v>355</v>
      </c>
      <c r="R5" s="3"/>
      <c r="S5" s="46"/>
      <c r="T5" s="158"/>
    </row>
    <row r="6" spans="1:80" ht="25.5" customHeight="1" thickBot="1" x14ac:dyDescent="0.35">
      <c r="A6" s="3"/>
      <c r="B6" s="3"/>
      <c r="C6" s="3"/>
      <c r="D6" s="47"/>
      <c r="E6" s="20"/>
      <c r="F6" s="47"/>
      <c r="G6" s="3"/>
      <c r="H6" s="3"/>
      <c r="I6" s="35"/>
      <c r="J6" s="185"/>
      <c r="K6" s="202" t="s">
        <v>312</v>
      </c>
      <c r="L6" s="37"/>
      <c r="M6" s="87">
        <v>0.79879999999999995</v>
      </c>
      <c r="N6" s="202" t="s">
        <v>162</v>
      </c>
      <c r="O6" s="202" t="s">
        <v>183</v>
      </c>
      <c r="P6" s="835" t="s">
        <v>801</v>
      </c>
      <c r="Q6" s="203" t="s">
        <v>803</v>
      </c>
      <c r="R6" s="89"/>
      <c r="S6" s="3"/>
      <c r="T6" s="155"/>
    </row>
    <row r="7" spans="1:80" s="231" customFormat="1" ht="20.100000000000001" customHeight="1" x14ac:dyDescent="0.2">
      <c r="A7" s="230"/>
      <c r="B7" s="389" t="s">
        <v>98</v>
      </c>
      <c r="C7" s="390" t="s">
        <v>108</v>
      </c>
      <c r="D7" s="344" t="s">
        <v>248</v>
      </c>
      <c r="E7" s="391">
        <v>1151</v>
      </c>
      <c r="F7" s="344" t="s">
        <v>569</v>
      </c>
      <c r="G7" s="388" t="s">
        <v>469</v>
      </c>
      <c r="I7" s="337" t="s">
        <v>111</v>
      </c>
      <c r="J7" s="392" t="s">
        <v>211</v>
      </c>
      <c r="K7" s="393">
        <v>10.35</v>
      </c>
      <c r="L7" s="394">
        <f t="shared" ref="L7:L20" si="0">39900/$K7</f>
        <v>3855.072463768116</v>
      </c>
      <c r="M7" s="395">
        <f>ROUND(+$M$6*$K7,2)</f>
        <v>8.27</v>
      </c>
      <c r="N7" s="777"/>
      <c r="O7" s="819">
        <f t="shared" ref="O7:O14" si="1">M7</f>
        <v>8.27</v>
      </c>
      <c r="P7" s="836">
        <f>N7*K7</f>
        <v>0</v>
      </c>
      <c r="Q7" s="396">
        <f t="shared" ref="Q7:Q14" si="2">N7*O7</f>
        <v>0</v>
      </c>
      <c r="R7" s="328"/>
      <c r="S7" s="230"/>
      <c r="T7" s="397"/>
      <c r="U7" s="912"/>
      <c r="V7" s="913"/>
      <c r="W7" s="912"/>
      <c r="X7" s="912"/>
      <c r="Y7" s="912"/>
      <c r="Z7" s="912"/>
      <c r="AA7" s="912"/>
      <c r="AB7" s="912"/>
      <c r="AC7" s="912"/>
      <c r="AD7" s="912"/>
      <c r="AE7" s="912"/>
      <c r="AF7" s="912"/>
      <c r="AG7" s="912"/>
      <c r="AH7" s="912"/>
      <c r="AI7" s="912"/>
      <c r="AJ7" s="912"/>
      <c r="AK7" s="912"/>
      <c r="AL7" s="912"/>
      <c r="AM7" s="912"/>
      <c r="AN7" s="912"/>
      <c r="AO7" s="912"/>
      <c r="AP7" s="912"/>
      <c r="AQ7" s="912"/>
      <c r="AR7" s="912"/>
      <c r="AS7" s="912"/>
      <c r="AT7" s="912"/>
      <c r="AU7" s="912"/>
      <c r="AV7" s="912"/>
      <c r="AW7" s="912"/>
      <c r="AX7" s="912"/>
      <c r="AY7" s="912"/>
      <c r="AZ7" s="912"/>
      <c r="BA7" s="912"/>
      <c r="BB7" s="912"/>
      <c r="BC7" s="912"/>
      <c r="BD7" s="912"/>
      <c r="BE7" s="912"/>
      <c r="BF7" s="912"/>
      <c r="BG7" s="912"/>
      <c r="BH7" s="912"/>
      <c r="BI7" s="912"/>
      <c r="BJ7" s="912"/>
      <c r="BK7" s="912"/>
      <c r="BL7" s="912"/>
      <c r="BM7" s="912"/>
      <c r="BN7" s="912"/>
      <c r="BO7" s="912"/>
      <c r="BP7" s="912"/>
      <c r="BQ7" s="912"/>
      <c r="BR7" s="912"/>
      <c r="BS7" s="912"/>
      <c r="BT7" s="912"/>
      <c r="BU7" s="912"/>
      <c r="BV7" s="912"/>
      <c r="BW7" s="912"/>
      <c r="BX7" s="912"/>
      <c r="BY7" s="912"/>
      <c r="BZ7" s="912"/>
      <c r="CA7" s="912"/>
      <c r="CB7" s="912"/>
    </row>
    <row r="8" spans="1:80" s="231" customFormat="1" ht="20.100000000000001" customHeight="1" x14ac:dyDescent="0.2">
      <c r="A8" s="230"/>
      <c r="B8" s="325" t="s">
        <v>174</v>
      </c>
      <c r="C8" s="344" t="s">
        <v>122</v>
      </c>
      <c r="D8" s="344" t="s">
        <v>246</v>
      </c>
      <c r="E8" s="391">
        <v>1140</v>
      </c>
      <c r="F8" s="344" t="s">
        <v>569</v>
      </c>
      <c r="G8" s="388" t="s">
        <v>490</v>
      </c>
      <c r="H8" s="148"/>
      <c r="I8" s="337" t="s">
        <v>439</v>
      </c>
      <c r="J8" s="392" t="s">
        <v>72</v>
      </c>
      <c r="K8" s="393">
        <v>9.4600000000000009</v>
      </c>
      <c r="L8" s="394">
        <f t="shared" si="0"/>
        <v>4217.758985200845</v>
      </c>
      <c r="M8" s="395">
        <f>ROUND(+$M6*K8,2)</f>
        <v>7.56</v>
      </c>
      <c r="N8" s="778"/>
      <c r="O8" s="820">
        <f t="shared" si="1"/>
        <v>7.56</v>
      </c>
      <c r="P8" s="837">
        <f t="shared" ref="P8:P56" si="3">N8*K8</f>
        <v>0</v>
      </c>
      <c r="Q8" s="398">
        <f t="shared" si="2"/>
        <v>0</v>
      </c>
      <c r="R8" s="328"/>
      <c r="S8" s="230"/>
      <c r="T8" s="397"/>
      <c r="U8" s="912"/>
      <c r="V8" s="913"/>
      <c r="W8" s="912"/>
      <c r="X8" s="912"/>
      <c r="Y8" s="912"/>
      <c r="Z8" s="912"/>
      <c r="AA8" s="912"/>
      <c r="AB8" s="912"/>
      <c r="AC8" s="912"/>
      <c r="AD8" s="912"/>
      <c r="AE8" s="912"/>
      <c r="AF8" s="912"/>
      <c r="AG8" s="912"/>
      <c r="AH8" s="912"/>
      <c r="AI8" s="912"/>
      <c r="AJ8" s="912"/>
      <c r="AK8" s="912"/>
      <c r="AL8" s="912"/>
      <c r="AM8" s="912"/>
      <c r="AN8" s="912"/>
      <c r="AO8" s="912"/>
      <c r="AP8" s="912"/>
      <c r="AQ8" s="912"/>
      <c r="AR8" s="912"/>
      <c r="AS8" s="912"/>
      <c r="AT8" s="912"/>
      <c r="AU8" s="912"/>
      <c r="AV8" s="912"/>
      <c r="AW8" s="912"/>
      <c r="AX8" s="912"/>
      <c r="AY8" s="912"/>
      <c r="AZ8" s="912"/>
      <c r="BA8" s="912"/>
      <c r="BB8" s="912"/>
      <c r="BC8" s="912"/>
      <c r="BD8" s="912"/>
      <c r="BE8" s="912"/>
      <c r="BF8" s="912"/>
      <c r="BG8" s="912"/>
      <c r="BH8" s="912"/>
      <c r="BI8" s="912"/>
      <c r="BJ8" s="912"/>
      <c r="BK8" s="912"/>
      <c r="BL8" s="912"/>
      <c r="BM8" s="912"/>
      <c r="BN8" s="912"/>
      <c r="BO8" s="912"/>
      <c r="BP8" s="912"/>
      <c r="BQ8" s="912"/>
      <c r="BR8" s="912"/>
      <c r="BS8" s="912"/>
      <c r="BT8" s="912"/>
      <c r="BU8" s="912"/>
      <c r="BV8" s="912"/>
      <c r="BW8" s="912"/>
      <c r="BX8" s="912"/>
      <c r="BY8" s="912"/>
      <c r="BZ8" s="912"/>
      <c r="CA8" s="912"/>
      <c r="CB8" s="912"/>
    </row>
    <row r="9" spans="1:80" s="401" customFormat="1" ht="20.100000000000001" customHeight="1" x14ac:dyDescent="0.2">
      <c r="A9" s="399"/>
      <c r="B9" s="325" t="s">
        <v>175</v>
      </c>
      <c r="C9" s="344" t="s">
        <v>122</v>
      </c>
      <c r="D9" s="344" t="s">
        <v>246</v>
      </c>
      <c r="E9" s="391">
        <v>1141</v>
      </c>
      <c r="F9" s="344" t="s">
        <v>569</v>
      </c>
      <c r="G9" s="388" t="s">
        <v>353</v>
      </c>
      <c r="H9" s="148"/>
      <c r="I9" s="337" t="s">
        <v>124</v>
      </c>
      <c r="J9" s="392" t="s">
        <v>212</v>
      </c>
      <c r="K9" s="393">
        <v>9.02</v>
      </c>
      <c r="L9" s="394">
        <f t="shared" si="0"/>
        <v>4423.5033259423508</v>
      </c>
      <c r="M9" s="395">
        <f>ROUND(+$M6*K9,2)</f>
        <v>7.21</v>
      </c>
      <c r="N9" s="778"/>
      <c r="O9" s="820">
        <f t="shared" si="1"/>
        <v>7.21</v>
      </c>
      <c r="P9" s="837">
        <f t="shared" si="3"/>
        <v>0</v>
      </c>
      <c r="Q9" s="398">
        <f t="shared" si="2"/>
        <v>0</v>
      </c>
      <c r="R9" s="328"/>
      <c r="S9" s="399"/>
      <c r="T9" s="400"/>
      <c r="V9" s="913"/>
    </row>
    <row r="10" spans="1:80" s="401" customFormat="1" ht="20.100000000000001" customHeight="1" x14ac:dyDescent="0.2">
      <c r="A10" s="399"/>
      <c r="B10" s="325" t="s">
        <v>208</v>
      </c>
      <c r="C10" s="344" t="s">
        <v>122</v>
      </c>
      <c r="D10" s="344" t="s">
        <v>246</v>
      </c>
      <c r="E10" s="391">
        <v>1140</v>
      </c>
      <c r="F10" s="344" t="s">
        <v>569</v>
      </c>
      <c r="G10" s="388" t="s">
        <v>465</v>
      </c>
      <c r="H10" s="148"/>
      <c r="I10" s="337" t="s">
        <v>132</v>
      </c>
      <c r="J10" s="392" t="s">
        <v>217</v>
      </c>
      <c r="K10" s="393">
        <v>8.9600000000000009</v>
      </c>
      <c r="L10" s="394">
        <f t="shared" si="0"/>
        <v>4453.125</v>
      </c>
      <c r="M10" s="395">
        <f t="shared" ref="M10:M20" si="4">ROUND(+$M$6*$K10,2)</f>
        <v>7.16</v>
      </c>
      <c r="N10" s="778"/>
      <c r="O10" s="820">
        <f t="shared" si="1"/>
        <v>7.16</v>
      </c>
      <c r="P10" s="837">
        <f t="shared" si="3"/>
        <v>0</v>
      </c>
      <c r="Q10" s="398">
        <f t="shared" si="2"/>
        <v>0</v>
      </c>
      <c r="R10" s="328"/>
      <c r="S10" s="399"/>
      <c r="T10" s="400"/>
      <c r="V10" s="913"/>
    </row>
    <row r="11" spans="1:80" s="401" customFormat="1" ht="20.100000000000001" customHeight="1" x14ac:dyDescent="0.2">
      <c r="A11" s="399"/>
      <c r="B11" s="325"/>
      <c r="C11" s="344" t="s">
        <v>741</v>
      </c>
      <c r="D11" s="344" t="s">
        <v>742</v>
      </c>
      <c r="E11" s="391">
        <v>1125</v>
      </c>
      <c r="F11" s="344" t="s">
        <v>569</v>
      </c>
      <c r="G11" s="388" t="s">
        <v>812</v>
      </c>
      <c r="H11" s="148"/>
      <c r="I11" s="337" t="s">
        <v>715</v>
      </c>
      <c r="J11" s="392" t="s">
        <v>714</v>
      </c>
      <c r="K11" s="393">
        <v>9.3699999999999992</v>
      </c>
      <c r="L11" s="394">
        <f t="shared" si="0"/>
        <v>4258.2710779082181</v>
      </c>
      <c r="M11" s="395">
        <f t="shared" si="4"/>
        <v>7.48</v>
      </c>
      <c r="N11" s="778"/>
      <c r="O11" s="820">
        <f t="shared" si="1"/>
        <v>7.48</v>
      </c>
      <c r="P11" s="837">
        <f t="shared" si="3"/>
        <v>0</v>
      </c>
      <c r="Q11" s="398">
        <f t="shared" si="2"/>
        <v>0</v>
      </c>
      <c r="R11" s="328"/>
      <c r="S11" s="399"/>
      <c r="T11" s="400"/>
      <c r="V11" s="913"/>
    </row>
    <row r="12" spans="1:80" s="231" customFormat="1" ht="20.100000000000001" customHeight="1" x14ac:dyDescent="0.2">
      <c r="A12" s="230"/>
      <c r="B12" s="325" t="s">
        <v>154</v>
      </c>
      <c r="C12" s="344" t="s">
        <v>206</v>
      </c>
      <c r="D12" s="344" t="s">
        <v>362</v>
      </c>
      <c r="E12" s="391">
        <v>961</v>
      </c>
      <c r="F12" s="344" t="s">
        <v>569</v>
      </c>
      <c r="G12" s="388" t="s">
        <v>470</v>
      </c>
      <c r="H12" s="148"/>
      <c r="I12" s="402" t="s">
        <v>207</v>
      </c>
      <c r="J12" s="392" t="s">
        <v>256</v>
      </c>
      <c r="K12" s="393">
        <v>7.29</v>
      </c>
      <c r="L12" s="394">
        <f t="shared" si="0"/>
        <v>5473.2510288065841</v>
      </c>
      <c r="M12" s="395">
        <f>ROUNDUP(+$M$6*$K12,3)</f>
        <v>5.8240000000000007</v>
      </c>
      <c r="N12" s="778"/>
      <c r="O12" s="820">
        <f t="shared" si="1"/>
        <v>5.8240000000000007</v>
      </c>
      <c r="P12" s="837">
        <f t="shared" si="3"/>
        <v>0</v>
      </c>
      <c r="Q12" s="398">
        <f t="shared" si="2"/>
        <v>0</v>
      </c>
      <c r="R12" s="328"/>
      <c r="S12" s="230"/>
      <c r="T12" s="397"/>
      <c r="U12" s="912"/>
      <c r="V12" s="913"/>
      <c r="W12" s="912"/>
      <c r="X12" s="912"/>
      <c r="Y12" s="912"/>
      <c r="Z12" s="912"/>
      <c r="AA12" s="912"/>
      <c r="AB12" s="912"/>
      <c r="AC12" s="912"/>
      <c r="AD12" s="912"/>
      <c r="AE12" s="912"/>
      <c r="AF12" s="912"/>
      <c r="AG12" s="912"/>
      <c r="AH12" s="912"/>
      <c r="AI12" s="912"/>
      <c r="AJ12" s="912"/>
      <c r="AK12" s="912"/>
      <c r="AL12" s="912"/>
      <c r="AM12" s="912"/>
      <c r="AN12" s="912"/>
      <c r="AO12" s="912"/>
      <c r="AP12" s="912"/>
      <c r="AQ12" s="912"/>
      <c r="AR12" s="912"/>
      <c r="AS12" s="912"/>
      <c r="AT12" s="912"/>
      <c r="AU12" s="912"/>
      <c r="AV12" s="912"/>
      <c r="AW12" s="912"/>
      <c r="AX12" s="912"/>
      <c r="AY12" s="912"/>
      <c r="AZ12" s="912"/>
      <c r="BA12" s="912"/>
      <c r="BB12" s="912"/>
      <c r="BC12" s="912"/>
      <c r="BD12" s="912"/>
      <c r="BE12" s="912"/>
      <c r="BF12" s="912"/>
      <c r="BG12" s="912"/>
      <c r="BH12" s="912"/>
      <c r="BI12" s="912"/>
      <c r="BJ12" s="912"/>
      <c r="BK12" s="912"/>
      <c r="BL12" s="912"/>
      <c r="BM12" s="912"/>
      <c r="BN12" s="912"/>
      <c r="BO12" s="912"/>
      <c r="BP12" s="912"/>
      <c r="BQ12" s="912"/>
      <c r="BR12" s="912"/>
      <c r="BS12" s="912"/>
      <c r="BT12" s="912"/>
      <c r="BU12" s="912"/>
      <c r="BV12" s="912"/>
      <c r="BW12" s="912"/>
      <c r="BX12" s="912"/>
      <c r="BY12" s="912"/>
      <c r="BZ12" s="912"/>
      <c r="CA12" s="912"/>
      <c r="CB12" s="912"/>
    </row>
    <row r="13" spans="1:80" s="401" customFormat="1" ht="20.100000000000001" customHeight="1" x14ac:dyDescent="0.2">
      <c r="A13" s="399"/>
      <c r="B13" s="325" t="s">
        <v>155</v>
      </c>
      <c r="C13" s="344" t="s">
        <v>112</v>
      </c>
      <c r="D13" s="344" t="s">
        <v>245</v>
      </c>
      <c r="E13" s="403">
        <v>760</v>
      </c>
      <c r="F13" s="344" t="s">
        <v>569</v>
      </c>
      <c r="G13" s="388" t="s">
        <v>370</v>
      </c>
      <c r="H13" s="148"/>
      <c r="I13" s="337" t="s">
        <v>113</v>
      </c>
      <c r="J13" s="404" t="s">
        <v>75</v>
      </c>
      <c r="K13" s="393">
        <v>5.79</v>
      </c>
      <c r="L13" s="394">
        <f t="shared" si="0"/>
        <v>6891.1917098445592</v>
      </c>
      <c r="M13" s="395">
        <f t="shared" si="4"/>
        <v>4.63</v>
      </c>
      <c r="N13" s="778"/>
      <c r="O13" s="820">
        <f t="shared" si="1"/>
        <v>4.63</v>
      </c>
      <c r="P13" s="837">
        <f t="shared" si="3"/>
        <v>0</v>
      </c>
      <c r="Q13" s="398">
        <f t="shared" si="2"/>
        <v>0</v>
      </c>
      <c r="R13" s="328"/>
      <c r="S13" s="399"/>
      <c r="T13" s="400"/>
      <c r="V13" s="913"/>
    </row>
    <row r="14" spans="1:80" s="231" customFormat="1" ht="20.100000000000001" customHeight="1" x14ac:dyDescent="0.2">
      <c r="A14" s="230"/>
      <c r="B14" s="325" t="s">
        <v>264</v>
      </c>
      <c r="C14" s="344" t="s">
        <v>112</v>
      </c>
      <c r="D14" s="344" t="s">
        <v>245</v>
      </c>
      <c r="E14" s="403">
        <v>760</v>
      </c>
      <c r="F14" s="344" t="s">
        <v>569</v>
      </c>
      <c r="G14" s="388" t="s">
        <v>488</v>
      </c>
      <c r="H14" s="251"/>
      <c r="I14" s="337" t="s">
        <v>386</v>
      </c>
      <c r="J14" s="405" t="s">
        <v>73</v>
      </c>
      <c r="K14" s="393">
        <v>6.39</v>
      </c>
      <c r="L14" s="394">
        <f t="shared" si="0"/>
        <v>6244.1314553990615</v>
      </c>
      <c r="M14" s="395">
        <f t="shared" si="4"/>
        <v>5.0999999999999996</v>
      </c>
      <c r="N14" s="778"/>
      <c r="O14" s="820">
        <f t="shared" si="1"/>
        <v>5.0999999999999996</v>
      </c>
      <c r="P14" s="837">
        <f t="shared" si="3"/>
        <v>0</v>
      </c>
      <c r="Q14" s="398">
        <f t="shared" si="2"/>
        <v>0</v>
      </c>
      <c r="R14" s="328"/>
      <c r="S14" s="230"/>
      <c r="T14" s="397"/>
      <c r="U14" s="912"/>
      <c r="V14" s="913"/>
      <c r="W14" s="912"/>
      <c r="X14" s="912"/>
      <c r="Y14" s="912"/>
      <c r="Z14" s="912"/>
      <c r="AA14" s="912"/>
      <c r="AB14" s="912"/>
      <c r="AC14" s="912"/>
      <c r="AD14" s="912"/>
      <c r="AE14" s="912"/>
      <c r="AF14" s="912"/>
      <c r="AG14" s="912"/>
      <c r="AH14" s="912"/>
      <c r="AI14" s="912"/>
      <c r="AJ14" s="912"/>
      <c r="AK14" s="912"/>
      <c r="AL14" s="912"/>
      <c r="AM14" s="912"/>
      <c r="AN14" s="912"/>
      <c r="AO14" s="912"/>
      <c r="AP14" s="912"/>
      <c r="AQ14" s="912"/>
      <c r="AR14" s="912"/>
      <c r="AS14" s="912"/>
      <c r="AT14" s="912"/>
      <c r="AU14" s="912"/>
      <c r="AV14" s="912"/>
      <c r="AW14" s="912"/>
      <c r="AX14" s="912"/>
      <c r="AY14" s="912"/>
      <c r="AZ14" s="912"/>
      <c r="BA14" s="912"/>
      <c r="BB14" s="912"/>
      <c r="BC14" s="912"/>
      <c r="BD14" s="912"/>
      <c r="BE14" s="912"/>
      <c r="BF14" s="912"/>
      <c r="BG14" s="912"/>
      <c r="BH14" s="912"/>
      <c r="BI14" s="912"/>
      <c r="BJ14" s="912"/>
      <c r="BK14" s="912"/>
      <c r="BL14" s="912"/>
      <c r="BM14" s="912"/>
      <c r="BN14" s="912"/>
      <c r="BO14" s="912"/>
      <c r="BP14" s="912"/>
      <c r="BQ14" s="912"/>
      <c r="BR14" s="912"/>
      <c r="BS14" s="912"/>
      <c r="BT14" s="912"/>
      <c r="BU14" s="912"/>
      <c r="BV14" s="912"/>
      <c r="BW14" s="912"/>
      <c r="BX14" s="912"/>
      <c r="BY14" s="912"/>
      <c r="BZ14" s="912"/>
      <c r="CA14" s="912"/>
      <c r="CB14" s="912"/>
    </row>
    <row r="15" spans="1:80" s="231" customFormat="1" ht="19.5" customHeight="1" x14ac:dyDescent="0.2">
      <c r="A15" s="230"/>
      <c r="B15" s="389" t="s">
        <v>98</v>
      </c>
      <c r="C15" s="344" t="s">
        <v>389</v>
      </c>
      <c r="D15" s="344" t="s">
        <v>387</v>
      </c>
      <c r="E15" s="403">
        <v>1161</v>
      </c>
      <c r="F15" s="344" t="s">
        <v>569</v>
      </c>
      <c r="G15" s="388" t="s">
        <v>383</v>
      </c>
      <c r="H15" s="148"/>
      <c r="I15" s="337" t="s">
        <v>384</v>
      </c>
      <c r="J15" s="392" t="s">
        <v>385</v>
      </c>
      <c r="K15" s="393">
        <v>9.1999999999999993</v>
      </c>
      <c r="L15" s="394">
        <f t="shared" si="0"/>
        <v>4336.9565217391309</v>
      </c>
      <c r="M15" s="395">
        <f t="shared" si="4"/>
        <v>7.35</v>
      </c>
      <c r="N15" s="778"/>
      <c r="O15" s="820">
        <f t="shared" ref="O15:O52" si="5">M15</f>
        <v>7.35</v>
      </c>
      <c r="P15" s="837">
        <f t="shared" si="3"/>
        <v>0</v>
      </c>
      <c r="Q15" s="398">
        <f t="shared" ref="Q15:Q52" si="6">N15*O15</f>
        <v>0</v>
      </c>
      <c r="R15" s="328"/>
      <c r="S15" s="230"/>
      <c r="T15" s="397"/>
      <c r="U15" s="912"/>
      <c r="V15" s="913"/>
      <c r="W15" s="912"/>
      <c r="X15" s="912"/>
      <c r="Y15" s="912"/>
      <c r="Z15" s="912"/>
      <c r="AA15" s="912"/>
      <c r="AB15" s="912"/>
      <c r="AC15" s="912"/>
      <c r="AD15" s="912"/>
      <c r="AE15" s="912"/>
      <c r="AF15" s="912"/>
      <c r="AG15" s="912"/>
      <c r="AH15" s="912"/>
      <c r="AI15" s="912"/>
      <c r="AJ15" s="912"/>
      <c r="AK15" s="912"/>
      <c r="AL15" s="912"/>
      <c r="AM15" s="912"/>
      <c r="AN15" s="912"/>
      <c r="AO15" s="912"/>
      <c r="AP15" s="912"/>
      <c r="AQ15" s="912"/>
      <c r="AR15" s="912"/>
      <c r="AS15" s="912"/>
      <c r="AT15" s="912"/>
      <c r="AU15" s="912"/>
      <c r="AV15" s="912"/>
      <c r="AW15" s="912"/>
      <c r="AX15" s="912"/>
      <c r="AY15" s="912"/>
      <c r="AZ15" s="912"/>
      <c r="BA15" s="912"/>
      <c r="BB15" s="912"/>
      <c r="BC15" s="912"/>
      <c r="BD15" s="912"/>
      <c r="BE15" s="912"/>
      <c r="BF15" s="912"/>
      <c r="BG15" s="912"/>
      <c r="BH15" s="912"/>
      <c r="BI15" s="912"/>
      <c r="BJ15" s="912"/>
      <c r="BK15" s="912"/>
      <c r="BL15" s="912"/>
      <c r="BM15" s="912"/>
      <c r="BN15" s="912"/>
      <c r="BO15" s="912"/>
      <c r="BP15" s="912"/>
      <c r="BQ15" s="912"/>
      <c r="BR15" s="912"/>
      <c r="BS15" s="912"/>
      <c r="BT15" s="912"/>
      <c r="BU15" s="912"/>
      <c r="BV15" s="912"/>
      <c r="BW15" s="912"/>
      <c r="BX15" s="912"/>
      <c r="BY15" s="912"/>
      <c r="BZ15" s="912"/>
      <c r="CA15" s="912"/>
      <c r="CB15" s="912"/>
    </row>
    <row r="16" spans="1:80" s="231" customFormat="1" ht="19.5" customHeight="1" x14ac:dyDescent="0.2">
      <c r="A16" s="230"/>
      <c r="B16" s="389" t="s">
        <v>98</v>
      </c>
      <c r="C16" s="344" t="s">
        <v>389</v>
      </c>
      <c r="D16" s="344" t="s">
        <v>388</v>
      </c>
      <c r="E16" s="391">
        <v>774</v>
      </c>
      <c r="F16" s="344" t="s">
        <v>569</v>
      </c>
      <c r="G16" s="388" t="s">
        <v>394</v>
      </c>
      <c r="H16" s="148"/>
      <c r="I16" s="337" t="s">
        <v>126</v>
      </c>
      <c r="J16" s="392" t="s">
        <v>213</v>
      </c>
      <c r="K16" s="393">
        <v>6.08</v>
      </c>
      <c r="L16" s="394">
        <f t="shared" si="0"/>
        <v>6562.5</v>
      </c>
      <c r="M16" s="395">
        <f t="shared" si="4"/>
        <v>4.8600000000000003</v>
      </c>
      <c r="N16" s="778"/>
      <c r="O16" s="820">
        <f>M16</f>
        <v>4.8600000000000003</v>
      </c>
      <c r="P16" s="837">
        <f t="shared" si="3"/>
        <v>0</v>
      </c>
      <c r="Q16" s="398">
        <f>N16*O16</f>
        <v>0</v>
      </c>
      <c r="R16" s="328"/>
      <c r="S16" s="230"/>
      <c r="T16" s="397"/>
      <c r="U16" s="912"/>
      <c r="V16" s="912"/>
      <c r="W16" s="912"/>
      <c r="X16" s="912"/>
      <c r="Y16" s="912"/>
      <c r="Z16" s="912"/>
      <c r="AA16" s="912"/>
      <c r="AB16" s="912"/>
      <c r="AC16" s="912"/>
      <c r="AD16" s="912"/>
      <c r="AE16" s="912"/>
      <c r="AF16" s="912"/>
      <c r="AG16" s="912"/>
      <c r="AH16" s="912"/>
      <c r="AI16" s="912"/>
      <c r="AJ16" s="912"/>
      <c r="AK16" s="912"/>
      <c r="AL16" s="912"/>
      <c r="AM16" s="912"/>
      <c r="AN16" s="912"/>
      <c r="AO16" s="912"/>
      <c r="AP16" s="912"/>
      <c r="AQ16" s="912"/>
      <c r="AR16" s="912"/>
      <c r="AS16" s="912"/>
      <c r="AT16" s="912"/>
      <c r="AU16" s="912"/>
      <c r="AV16" s="912"/>
      <c r="AW16" s="912"/>
      <c r="AX16" s="912"/>
      <c r="AY16" s="912"/>
      <c r="AZ16" s="912"/>
      <c r="BA16" s="912"/>
      <c r="BB16" s="912"/>
      <c r="BC16" s="912"/>
      <c r="BD16" s="912"/>
      <c r="BE16" s="912"/>
      <c r="BF16" s="912"/>
      <c r="BG16" s="912"/>
      <c r="BH16" s="912"/>
      <c r="BI16" s="912"/>
      <c r="BJ16" s="912"/>
      <c r="BK16" s="912"/>
      <c r="BL16" s="912"/>
      <c r="BM16" s="912"/>
      <c r="BN16" s="912"/>
      <c r="BO16" s="912"/>
      <c r="BP16" s="912"/>
      <c r="BQ16" s="912"/>
      <c r="BR16" s="912"/>
      <c r="BS16" s="912"/>
      <c r="BT16" s="912"/>
      <c r="BU16" s="912"/>
      <c r="BV16" s="912"/>
      <c r="BW16" s="912"/>
      <c r="BX16" s="912"/>
      <c r="BY16" s="912"/>
      <c r="BZ16" s="912"/>
      <c r="CA16" s="912"/>
      <c r="CB16" s="912"/>
    </row>
    <row r="17" spans="1:80" s="231" customFormat="1" ht="19.5" customHeight="1" x14ac:dyDescent="0.2">
      <c r="A17" s="230"/>
      <c r="B17" s="389" t="s">
        <v>98</v>
      </c>
      <c r="C17" s="344" t="s">
        <v>125</v>
      </c>
      <c r="D17" s="344" t="s">
        <v>388</v>
      </c>
      <c r="E17" s="391">
        <v>773</v>
      </c>
      <c r="F17" s="344" t="s">
        <v>569</v>
      </c>
      <c r="G17" s="388" t="s">
        <v>837</v>
      </c>
      <c r="H17" s="148"/>
      <c r="I17" s="337" t="s">
        <v>486</v>
      </c>
      <c r="J17" s="392" t="s">
        <v>487</v>
      </c>
      <c r="K17" s="393">
        <v>6.43</v>
      </c>
      <c r="L17" s="394">
        <f t="shared" si="0"/>
        <v>6205.2877138413687</v>
      </c>
      <c r="M17" s="395">
        <f t="shared" si="4"/>
        <v>5.14</v>
      </c>
      <c r="N17" s="778"/>
      <c r="O17" s="820">
        <f t="shared" si="5"/>
        <v>5.14</v>
      </c>
      <c r="P17" s="837">
        <f t="shared" si="3"/>
        <v>0</v>
      </c>
      <c r="Q17" s="398">
        <f>N17*O17</f>
        <v>0</v>
      </c>
      <c r="R17" s="328"/>
      <c r="S17" s="230"/>
      <c r="T17" s="397"/>
      <c r="U17" s="912"/>
      <c r="V17" s="912"/>
      <c r="W17" s="912"/>
      <c r="X17" s="912"/>
      <c r="Y17" s="912"/>
      <c r="Z17" s="912"/>
      <c r="AA17" s="912"/>
      <c r="AB17" s="912"/>
      <c r="AC17" s="912"/>
      <c r="AD17" s="912"/>
      <c r="AE17" s="912"/>
      <c r="AF17" s="912"/>
      <c r="AG17" s="912"/>
      <c r="AH17" s="912"/>
      <c r="AI17" s="912"/>
      <c r="AJ17" s="912"/>
      <c r="AK17" s="912"/>
      <c r="AL17" s="912"/>
      <c r="AM17" s="912"/>
      <c r="AN17" s="912"/>
      <c r="AO17" s="912"/>
      <c r="AP17" s="912"/>
      <c r="AQ17" s="912"/>
      <c r="AR17" s="912"/>
      <c r="AS17" s="912"/>
      <c r="AT17" s="912"/>
      <c r="AU17" s="912"/>
      <c r="AV17" s="912"/>
      <c r="AW17" s="912"/>
      <c r="AX17" s="912"/>
      <c r="AY17" s="912"/>
      <c r="AZ17" s="912"/>
      <c r="BA17" s="912"/>
      <c r="BB17" s="912"/>
      <c r="BC17" s="912"/>
      <c r="BD17" s="912"/>
      <c r="BE17" s="912"/>
      <c r="BF17" s="912"/>
      <c r="BG17" s="912"/>
      <c r="BH17" s="912"/>
      <c r="BI17" s="912"/>
      <c r="BJ17" s="912"/>
      <c r="BK17" s="912"/>
      <c r="BL17" s="912"/>
      <c r="BM17" s="912"/>
      <c r="BN17" s="912"/>
      <c r="BO17" s="912"/>
      <c r="BP17" s="912"/>
      <c r="BQ17" s="912"/>
      <c r="BR17" s="912"/>
      <c r="BS17" s="912"/>
      <c r="BT17" s="912"/>
      <c r="BU17" s="912"/>
      <c r="BV17" s="912"/>
      <c r="BW17" s="912"/>
      <c r="BX17" s="912"/>
      <c r="BY17" s="912"/>
      <c r="BZ17" s="912"/>
      <c r="CA17" s="912"/>
      <c r="CB17" s="912"/>
    </row>
    <row r="18" spans="1:80" s="231" customFormat="1" ht="19.5" customHeight="1" x14ac:dyDescent="0.2">
      <c r="A18" s="230"/>
      <c r="B18" s="389"/>
      <c r="C18" s="344" t="s">
        <v>909</v>
      </c>
      <c r="D18" s="344" t="s">
        <v>910</v>
      </c>
      <c r="E18" s="391">
        <v>485</v>
      </c>
      <c r="F18" s="344" t="s">
        <v>719</v>
      </c>
      <c r="G18" s="388" t="s">
        <v>917</v>
      </c>
      <c r="H18" s="148"/>
      <c r="I18" s="337" t="s">
        <v>911</v>
      </c>
      <c r="J18" s="392" t="s">
        <v>912</v>
      </c>
      <c r="K18" s="393">
        <v>5.0199999999999996</v>
      </c>
      <c r="L18" s="394">
        <f t="shared" si="0"/>
        <v>7948.2071713147416</v>
      </c>
      <c r="M18" s="395">
        <f t="shared" si="4"/>
        <v>4.01</v>
      </c>
      <c r="N18" s="779"/>
      <c r="O18" s="821">
        <f t="shared" si="5"/>
        <v>4.01</v>
      </c>
      <c r="P18" s="838">
        <f t="shared" si="3"/>
        <v>0</v>
      </c>
      <c r="Q18" s="626">
        <f>N18*O18</f>
        <v>0</v>
      </c>
      <c r="R18" s="328"/>
      <c r="S18" s="230"/>
      <c r="T18" s="397"/>
      <c r="U18" s="912"/>
      <c r="V18" s="912"/>
      <c r="W18" s="912"/>
      <c r="X18" s="912"/>
      <c r="Y18" s="912"/>
      <c r="Z18" s="912"/>
      <c r="AA18" s="912"/>
      <c r="AB18" s="912"/>
      <c r="AC18" s="912"/>
      <c r="AD18" s="912"/>
      <c r="AE18" s="912"/>
      <c r="AF18" s="912"/>
      <c r="AG18" s="912"/>
      <c r="AH18" s="912"/>
      <c r="AI18" s="912"/>
      <c r="AJ18" s="912"/>
      <c r="AK18" s="912"/>
      <c r="AL18" s="912"/>
      <c r="AM18" s="912"/>
      <c r="AN18" s="912"/>
      <c r="AO18" s="912"/>
      <c r="AP18" s="912"/>
      <c r="AQ18" s="912"/>
      <c r="AR18" s="912"/>
      <c r="AS18" s="912"/>
      <c r="AT18" s="912"/>
      <c r="AU18" s="912"/>
      <c r="AV18" s="912"/>
      <c r="AW18" s="912"/>
      <c r="AX18" s="912"/>
      <c r="AY18" s="912"/>
      <c r="AZ18" s="912"/>
      <c r="BA18" s="912"/>
      <c r="BB18" s="912"/>
      <c r="BC18" s="912"/>
      <c r="BD18" s="912"/>
      <c r="BE18" s="912"/>
      <c r="BF18" s="912"/>
      <c r="BG18" s="912"/>
      <c r="BH18" s="912"/>
      <c r="BI18" s="912"/>
      <c r="BJ18" s="912"/>
      <c r="BK18" s="912"/>
      <c r="BL18" s="912"/>
      <c r="BM18" s="912"/>
      <c r="BN18" s="912"/>
      <c r="BO18" s="912"/>
      <c r="BP18" s="912"/>
      <c r="BQ18" s="912"/>
      <c r="BR18" s="912"/>
      <c r="BS18" s="912"/>
      <c r="BT18" s="912"/>
      <c r="BU18" s="912"/>
      <c r="BV18" s="912"/>
      <c r="BW18" s="912"/>
      <c r="BX18" s="912"/>
      <c r="BY18" s="912"/>
      <c r="BZ18" s="912"/>
      <c r="CA18" s="912"/>
      <c r="CB18" s="912"/>
    </row>
    <row r="19" spans="1:80" s="231" customFormat="1" ht="19.5" hidden="1" customHeight="1" x14ac:dyDescent="0.2">
      <c r="A19" s="230"/>
      <c r="B19" s="389"/>
      <c r="C19" s="344" t="s">
        <v>122</v>
      </c>
      <c r="D19" s="344" t="s">
        <v>246</v>
      </c>
      <c r="E19" s="391">
        <v>542</v>
      </c>
      <c r="F19" s="344" t="s">
        <v>719</v>
      </c>
      <c r="G19" s="388" t="s">
        <v>876</v>
      </c>
      <c r="H19" s="148"/>
      <c r="I19" s="337" t="s">
        <v>716</v>
      </c>
      <c r="J19" s="392" t="s">
        <v>833</v>
      </c>
      <c r="K19" s="393">
        <v>5.61</v>
      </c>
      <c r="L19" s="394">
        <f t="shared" si="0"/>
        <v>7112.2994652406414</v>
      </c>
      <c r="M19" s="395">
        <f t="shared" si="4"/>
        <v>4.4800000000000004</v>
      </c>
      <c r="N19" s="779"/>
      <c r="O19" s="821">
        <f t="shared" si="5"/>
        <v>4.4800000000000004</v>
      </c>
      <c r="P19" s="838">
        <f t="shared" ref="P19" si="7">N19*K19</f>
        <v>0</v>
      </c>
      <c r="Q19" s="626">
        <f>N19*O19</f>
        <v>0</v>
      </c>
      <c r="R19" s="328"/>
      <c r="S19" s="230"/>
      <c r="T19" s="397"/>
      <c r="U19" s="912"/>
      <c r="V19" s="912"/>
      <c r="W19" s="912"/>
      <c r="X19" s="912"/>
      <c r="Y19" s="912"/>
      <c r="Z19" s="912"/>
      <c r="AA19" s="912"/>
      <c r="AB19" s="912"/>
      <c r="AC19" s="912"/>
      <c r="AD19" s="912"/>
      <c r="AE19" s="912"/>
      <c r="AF19" s="912"/>
      <c r="AG19" s="912"/>
      <c r="AH19" s="912"/>
      <c r="AI19" s="912"/>
      <c r="AJ19" s="912"/>
      <c r="AK19" s="912"/>
      <c r="AL19" s="912"/>
      <c r="AM19" s="912"/>
      <c r="AN19" s="912"/>
      <c r="AO19" s="912"/>
      <c r="AP19" s="912"/>
      <c r="AQ19" s="912"/>
      <c r="AR19" s="912"/>
      <c r="AS19" s="912"/>
      <c r="AT19" s="912"/>
      <c r="AU19" s="912"/>
      <c r="AV19" s="912"/>
      <c r="AW19" s="912"/>
      <c r="AX19" s="912"/>
      <c r="AY19" s="912"/>
      <c r="AZ19" s="912"/>
      <c r="BA19" s="912"/>
      <c r="BB19" s="912"/>
      <c r="BC19" s="912"/>
      <c r="BD19" s="912"/>
      <c r="BE19" s="912"/>
      <c r="BF19" s="912"/>
      <c r="BG19" s="912"/>
      <c r="BH19" s="912"/>
      <c r="BI19" s="912"/>
      <c r="BJ19" s="912"/>
      <c r="BK19" s="912"/>
      <c r="BL19" s="912"/>
      <c r="BM19" s="912"/>
      <c r="BN19" s="912"/>
      <c r="BO19" s="912"/>
      <c r="BP19" s="912"/>
      <c r="BQ19" s="912"/>
      <c r="BR19" s="912"/>
      <c r="BS19" s="912"/>
      <c r="BT19" s="912"/>
      <c r="BU19" s="912"/>
      <c r="BV19" s="912"/>
      <c r="BW19" s="912"/>
      <c r="BX19" s="912"/>
      <c r="BY19" s="912"/>
      <c r="BZ19" s="912"/>
      <c r="CA19" s="912"/>
      <c r="CB19" s="912"/>
    </row>
    <row r="20" spans="1:80" s="231" customFormat="1" ht="19.5" customHeight="1" thickBot="1" x14ac:dyDescent="0.25">
      <c r="A20" s="230"/>
      <c r="B20" s="389"/>
      <c r="C20" s="344" t="s">
        <v>125</v>
      </c>
      <c r="D20" s="344" t="s">
        <v>901</v>
      </c>
      <c r="E20" s="391">
        <v>370</v>
      </c>
      <c r="F20" s="344" t="s">
        <v>606</v>
      </c>
      <c r="G20" s="388" t="s">
        <v>877</v>
      </c>
      <c r="H20" s="148"/>
      <c r="I20" s="337" t="s">
        <v>604</v>
      </c>
      <c r="J20" s="392" t="s">
        <v>603</v>
      </c>
      <c r="K20" s="393">
        <v>3.83</v>
      </c>
      <c r="L20" s="394">
        <f t="shared" si="0"/>
        <v>10417.7545691906</v>
      </c>
      <c r="M20" s="395">
        <f t="shared" si="4"/>
        <v>3.06</v>
      </c>
      <c r="N20" s="780"/>
      <c r="O20" s="822">
        <f t="shared" si="5"/>
        <v>3.06</v>
      </c>
      <c r="P20" s="839">
        <f t="shared" si="3"/>
        <v>0</v>
      </c>
      <c r="Q20" s="406">
        <f>N20*O20</f>
        <v>0</v>
      </c>
      <c r="R20" s="328"/>
      <c r="S20" s="230"/>
      <c r="T20" s="397"/>
      <c r="U20" s="912"/>
      <c r="V20" s="912"/>
      <c r="W20" s="912"/>
      <c r="X20" s="912"/>
      <c r="Y20" s="912"/>
      <c r="Z20" s="912"/>
      <c r="AA20" s="912"/>
      <c r="AB20" s="912"/>
      <c r="AC20" s="912"/>
      <c r="AD20" s="912"/>
      <c r="AE20" s="912"/>
      <c r="AF20" s="912"/>
      <c r="AG20" s="912"/>
      <c r="AH20" s="912"/>
      <c r="AI20" s="912"/>
      <c r="AJ20" s="912"/>
      <c r="AK20" s="912"/>
      <c r="AL20" s="912"/>
      <c r="AM20" s="912"/>
      <c r="AN20" s="912"/>
      <c r="AO20" s="912"/>
      <c r="AP20" s="912"/>
      <c r="AQ20" s="912"/>
      <c r="AR20" s="912"/>
      <c r="AS20" s="912"/>
      <c r="AT20" s="912"/>
      <c r="AU20" s="912"/>
      <c r="AV20" s="912"/>
      <c r="AW20" s="912"/>
      <c r="AX20" s="912"/>
      <c r="AY20" s="912"/>
      <c r="AZ20" s="912"/>
      <c r="BA20" s="912"/>
      <c r="BB20" s="912"/>
      <c r="BC20" s="912"/>
      <c r="BD20" s="912"/>
      <c r="BE20" s="912"/>
      <c r="BF20" s="912"/>
      <c r="BG20" s="912"/>
      <c r="BH20" s="912"/>
      <c r="BI20" s="912"/>
      <c r="BJ20" s="912"/>
      <c r="BK20" s="912"/>
      <c r="BL20" s="912"/>
      <c r="BM20" s="912"/>
      <c r="BN20" s="912"/>
      <c r="BO20" s="912"/>
      <c r="BP20" s="912"/>
      <c r="BQ20" s="912"/>
      <c r="BR20" s="912"/>
      <c r="BS20" s="912"/>
      <c r="BT20" s="912"/>
      <c r="BU20" s="912"/>
      <c r="BV20" s="912"/>
      <c r="BW20" s="912"/>
      <c r="BX20" s="912"/>
      <c r="BY20" s="912"/>
      <c r="BZ20" s="912"/>
      <c r="CA20" s="912"/>
      <c r="CB20" s="912"/>
    </row>
    <row r="21" spans="1:80" s="231" customFormat="1" ht="7.5" customHeight="1" thickBot="1" x14ac:dyDescent="0.25">
      <c r="A21" s="230"/>
      <c r="B21" s="389" t="s">
        <v>98</v>
      </c>
      <c r="C21" s="344"/>
      <c r="D21" s="344"/>
      <c r="E21" s="391"/>
      <c r="F21" s="344"/>
      <c r="G21" s="345"/>
      <c r="H21" s="148"/>
      <c r="I21" s="337"/>
      <c r="J21" s="392"/>
      <c r="K21" s="393"/>
      <c r="L21" s="394"/>
      <c r="M21" s="395"/>
      <c r="N21" s="407"/>
      <c r="O21" s="823"/>
      <c r="P21" s="840"/>
      <c r="Q21" s="408"/>
      <c r="R21" s="328"/>
      <c r="S21" s="230"/>
      <c r="T21" s="397"/>
      <c r="U21" s="912"/>
      <c r="V21" s="913"/>
      <c r="W21" s="912"/>
      <c r="X21" s="912"/>
      <c r="Y21" s="912"/>
      <c r="Z21" s="912"/>
      <c r="AA21" s="912"/>
      <c r="AB21" s="912"/>
      <c r="AC21" s="912"/>
      <c r="AD21" s="912"/>
      <c r="AE21" s="912"/>
      <c r="AF21" s="912"/>
      <c r="AG21" s="912"/>
      <c r="AH21" s="912"/>
      <c r="AI21" s="912"/>
      <c r="AJ21" s="912"/>
      <c r="AK21" s="912"/>
      <c r="AL21" s="912"/>
      <c r="AM21" s="912"/>
      <c r="AN21" s="912"/>
      <c r="AO21" s="912"/>
      <c r="AP21" s="912"/>
      <c r="AQ21" s="912"/>
      <c r="AR21" s="912"/>
      <c r="AS21" s="912"/>
      <c r="AT21" s="912"/>
      <c r="AU21" s="912"/>
      <c r="AV21" s="912"/>
      <c r="AW21" s="912"/>
      <c r="AX21" s="912"/>
      <c r="AY21" s="912"/>
      <c r="AZ21" s="912"/>
      <c r="BA21" s="912"/>
      <c r="BB21" s="912"/>
      <c r="BC21" s="912"/>
      <c r="BD21" s="912"/>
      <c r="BE21" s="912"/>
      <c r="BF21" s="912"/>
      <c r="BG21" s="912"/>
      <c r="BH21" s="912"/>
      <c r="BI21" s="912"/>
      <c r="BJ21" s="912"/>
      <c r="BK21" s="912"/>
      <c r="BL21" s="912"/>
      <c r="BM21" s="912"/>
      <c r="BN21" s="912"/>
      <c r="BO21" s="912"/>
      <c r="BP21" s="912"/>
      <c r="BQ21" s="912"/>
      <c r="BR21" s="912"/>
      <c r="BS21" s="912"/>
      <c r="BT21" s="912"/>
      <c r="BU21" s="912"/>
      <c r="BV21" s="912"/>
      <c r="BW21" s="912"/>
      <c r="BX21" s="912"/>
      <c r="BY21" s="912"/>
      <c r="BZ21" s="912"/>
      <c r="CA21" s="912"/>
      <c r="CB21" s="912"/>
    </row>
    <row r="22" spans="1:80" s="231" customFormat="1" ht="20.100000000000001" customHeight="1" x14ac:dyDescent="0.2">
      <c r="A22" s="230"/>
      <c r="B22" s="325" t="s">
        <v>98</v>
      </c>
      <c r="C22" s="344" t="s">
        <v>114</v>
      </c>
      <c r="D22" s="344" t="s">
        <v>247</v>
      </c>
      <c r="E22" s="391">
        <v>1000</v>
      </c>
      <c r="F22" s="344" t="s">
        <v>570</v>
      </c>
      <c r="G22" s="345" t="s">
        <v>856</v>
      </c>
      <c r="H22" s="148"/>
      <c r="I22" s="337" t="s">
        <v>116</v>
      </c>
      <c r="J22" s="392" t="s">
        <v>216</v>
      </c>
      <c r="K22" s="393">
        <v>4.3499999999999996</v>
      </c>
      <c r="L22" s="394">
        <f t="shared" ref="L22:L29" si="8">39900/$K22</f>
        <v>9172.4137931034493</v>
      </c>
      <c r="M22" s="395">
        <f t="shared" ref="M22:M29" si="9">ROUND(+$M$6*$K22,2)</f>
        <v>3.47</v>
      </c>
      <c r="N22" s="777"/>
      <c r="O22" s="819">
        <f t="shared" si="5"/>
        <v>3.47</v>
      </c>
      <c r="P22" s="836">
        <f t="shared" si="3"/>
        <v>0</v>
      </c>
      <c r="Q22" s="396">
        <f t="shared" si="6"/>
        <v>0</v>
      </c>
      <c r="R22" s="328"/>
      <c r="S22" s="230"/>
      <c r="T22" s="397"/>
      <c r="U22" s="912"/>
      <c r="V22" s="913"/>
      <c r="W22" s="912"/>
      <c r="X22" s="912"/>
      <c r="Y22" s="912"/>
      <c r="Z22" s="912"/>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912"/>
      <c r="BN22" s="912"/>
      <c r="BO22" s="912"/>
      <c r="BP22" s="912"/>
      <c r="BQ22" s="912"/>
      <c r="BR22" s="912"/>
      <c r="BS22" s="912"/>
      <c r="BT22" s="912"/>
      <c r="BU22" s="912"/>
      <c r="BV22" s="912"/>
      <c r="BW22" s="912"/>
      <c r="BX22" s="912"/>
      <c r="BY22" s="912"/>
      <c r="BZ22" s="912"/>
      <c r="CA22" s="912"/>
      <c r="CB22" s="912"/>
    </row>
    <row r="23" spans="1:80" s="231" customFormat="1" ht="20.100000000000001" customHeight="1" x14ac:dyDescent="0.2">
      <c r="A23" s="230"/>
      <c r="B23" s="325" t="s">
        <v>272</v>
      </c>
      <c r="C23" s="410" t="s">
        <v>114</v>
      </c>
      <c r="D23" s="410" t="s">
        <v>247</v>
      </c>
      <c r="E23" s="440">
        <v>1000</v>
      </c>
      <c r="F23" s="410" t="s">
        <v>570</v>
      </c>
      <c r="G23" s="388" t="s">
        <v>489</v>
      </c>
      <c r="H23" s="456"/>
      <c r="I23" s="413" t="s">
        <v>440</v>
      </c>
      <c r="J23" s="404" t="s">
        <v>74</v>
      </c>
      <c r="K23" s="425">
        <v>4.66</v>
      </c>
      <c r="L23" s="394">
        <f t="shared" si="8"/>
        <v>8562.2317596566518</v>
      </c>
      <c r="M23" s="395">
        <f t="shared" si="9"/>
        <v>3.72</v>
      </c>
      <c r="N23" s="778"/>
      <c r="O23" s="820">
        <f t="shared" si="5"/>
        <v>3.72</v>
      </c>
      <c r="P23" s="837">
        <f t="shared" si="3"/>
        <v>0</v>
      </c>
      <c r="Q23" s="398">
        <f t="shared" si="6"/>
        <v>0</v>
      </c>
      <c r="R23" s="328"/>
      <c r="S23" s="230"/>
      <c r="T23" s="397"/>
      <c r="U23" s="912"/>
      <c r="V23" s="913"/>
      <c r="W23" s="912"/>
      <c r="X23" s="912"/>
      <c r="Y23" s="912"/>
      <c r="Z23" s="912"/>
      <c r="AA23" s="912"/>
      <c r="AB23" s="912"/>
      <c r="AC23" s="912"/>
      <c r="AD23" s="912"/>
      <c r="AE23" s="912"/>
      <c r="AF23" s="912"/>
      <c r="AG23" s="912"/>
      <c r="AH23" s="912"/>
      <c r="AI23" s="912"/>
      <c r="AJ23" s="912"/>
      <c r="AK23" s="912"/>
      <c r="AL23" s="912"/>
      <c r="AM23" s="912"/>
      <c r="AN23" s="912"/>
      <c r="AO23" s="912"/>
      <c r="AP23" s="912"/>
      <c r="AQ23" s="912"/>
      <c r="AR23" s="912"/>
      <c r="AS23" s="912"/>
      <c r="AT23" s="912"/>
      <c r="AU23" s="912"/>
      <c r="AV23" s="912"/>
      <c r="AW23" s="912"/>
      <c r="AX23" s="912"/>
      <c r="AY23" s="912"/>
      <c r="AZ23" s="912"/>
      <c r="BA23" s="912"/>
      <c r="BB23" s="912"/>
      <c r="BC23" s="912"/>
      <c r="BD23" s="912"/>
      <c r="BE23" s="912"/>
      <c r="BF23" s="912"/>
      <c r="BG23" s="912"/>
      <c r="BH23" s="912"/>
      <c r="BI23" s="912"/>
      <c r="BJ23" s="912"/>
      <c r="BK23" s="912"/>
      <c r="BL23" s="912"/>
      <c r="BM23" s="912"/>
      <c r="BN23" s="912"/>
      <c r="BO23" s="912"/>
      <c r="BP23" s="912"/>
      <c r="BQ23" s="912"/>
      <c r="BR23" s="912"/>
      <c r="BS23" s="912"/>
      <c r="BT23" s="912"/>
      <c r="BU23" s="912"/>
      <c r="BV23" s="912"/>
      <c r="BW23" s="912"/>
      <c r="BX23" s="912"/>
      <c r="BY23" s="912"/>
      <c r="BZ23" s="912"/>
      <c r="CA23" s="912"/>
      <c r="CB23" s="912"/>
    </row>
    <row r="24" spans="1:80" s="231" customFormat="1" ht="20.100000000000001" customHeight="1" x14ac:dyDescent="0.2">
      <c r="A24" s="230"/>
      <c r="B24" s="325" t="s">
        <v>272</v>
      </c>
      <c r="C24" s="410" t="s">
        <v>114</v>
      </c>
      <c r="D24" s="410" t="s">
        <v>247</v>
      </c>
      <c r="E24" s="440">
        <v>1000</v>
      </c>
      <c r="F24" s="410" t="s">
        <v>570</v>
      </c>
      <c r="G24" s="388" t="s">
        <v>980</v>
      </c>
      <c r="H24" s="456"/>
      <c r="I24" s="413" t="s">
        <v>981</v>
      </c>
      <c r="J24" s="404" t="s">
        <v>979</v>
      </c>
      <c r="K24" s="425">
        <v>5.75</v>
      </c>
      <c r="L24" s="394">
        <f t="shared" si="8"/>
        <v>6939.130434782609</v>
      </c>
      <c r="M24" s="395">
        <f t="shared" si="9"/>
        <v>4.59</v>
      </c>
      <c r="N24" s="778"/>
      <c r="O24" s="820">
        <f t="shared" ref="O24" si="10">M24</f>
        <v>4.59</v>
      </c>
      <c r="P24" s="837">
        <f t="shared" ref="P24" si="11">N24*K24</f>
        <v>0</v>
      </c>
      <c r="Q24" s="398">
        <f t="shared" ref="Q24" si="12">N24*O24</f>
        <v>0</v>
      </c>
      <c r="R24" s="328"/>
      <c r="S24" s="230"/>
      <c r="T24" s="397"/>
      <c r="U24" s="912"/>
      <c r="V24" s="913"/>
      <c r="W24" s="912"/>
      <c r="X24" s="912"/>
      <c r="Y24" s="912"/>
      <c r="Z24" s="912"/>
      <c r="AA24" s="912"/>
      <c r="AB24" s="912"/>
      <c r="AC24" s="912"/>
      <c r="AD24" s="912"/>
      <c r="AE24" s="912"/>
      <c r="AF24" s="912"/>
      <c r="AG24" s="912"/>
      <c r="AH24" s="912"/>
      <c r="AI24" s="912"/>
      <c r="AJ24" s="912"/>
      <c r="AK24" s="912"/>
      <c r="AL24" s="912"/>
      <c r="AM24" s="912"/>
      <c r="AN24" s="912"/>
      <c r="AO24" s="912"/>
      <c r="AP24" s="912"/>
      <c r="AQ24" s="912"/>
      <c r="AR24" s="912"/>
      <c r="AS24" s="912"/>
      <c r="AT24" s="912"/>
      <c r="AU24" s="912"/>
      <c r="AV24" s="912"/>
      <c r="AW24" s="912"/>
      <c r="AX24" s="912"/>
      <c r="AY24" s="912"/>
      <c r="AZ24" s="912"/>
      <c r="BA24" s="912"/>
      <c r="BB24" s="912"/>
      <c r="BC24" s="912"/>
      <c r="BD24" s="912"/>
      <c r="BE24" s="912"/>
      <c r="BF24" s="912"/>
      <c r="BG24" s="912"/>
      <c r="BH24" s="912"/>
      <c r="BI24" s="912"/>
      <c r="BJ24" s="912"/>
      <c r="BK24" s="912"/>
      <c r="BL24" s="912"/>
      <c r="BM24" s="912"/>
      <c r="BN24" s="912"/>
      <c r="BO24" s="912"/>
      <c r="BP24" s="912"/>
      <c r="BQ24" s="912"/>
      <c r="BR24" s="912"/>
      <c r="BS24" s="912"/>
      <c r="BT24" s="912"/>
      <c r="BU24" s="912"/>
      <c r="BV24" s="912"/>
      <c r="BW24" s="912"/>
      <c r="BX24" s="912"/>
      <c r="BY24" s="912"/>
      <c r="BZ24" s="912"/>
      <c r="CA24" s="912"/>
      <c r="CB24" s="912"/>
    </row>
    <row r="25" spans="1:80" s="231" customFormat="1" ht="20.100000000000001" customHeight="1" x14ac:dyDescent="0.2">
      <c r="A25" s="230"/>
      <c r="B25" s="325"/>
      <c r="C25" s="410" t="s">
        <v>608</v>
      </c>
      <c r="D25" s="410" t="s">
        <v>913</v>
      </c>
      <c r="E25" s="440">
        <v>200</v>
      </c>
      <c r="F25" s="410" t="s">
        <v>569</v>
      </c>
      <c r="G25" s="388" t="s">
        <v>918</v>
      </c>
      <c r="H25" s="456"/>
      <c r="I25" s="413" t="s">
        <v>602</v>
      </c>
      <c r="J25" s="404" t="s">
        <v>916</v>
      </c>
      <c r="K25" s="425">
        <v>1.77</v>
      </c>
      <c r="L25" s="394">
        <f t="shared" si="8"/>
        <v>22542.372881355932</v>
      </c>
      <c r="M25" s="395">
        <f t="shared" si="9"/>
        <v>1.41</v>
      </c>
      <c r="N25" s="778"/>
      <c r="O25" s="820">
        <f t="shared" si="5"/>
        <v>1.41</v>
      </c>
      <c r="P25" s="837">
        <f t="shared" si="3"/>
        <v>0</v>
      </c>
      <c r="Q25" s="398">
        <f t="shared" si="6"/>
        <v>0</v>
      </c>
      <c r="R25" s="328"/>
      <c r="S25" s="230"/>
      <c r="T25" s="397"/>
      <c r="U25" s="912"/>
      <c r="V25" s="913"/>
      <c r="W25" s="912"/>
      <c r="X25" s="912"/>
      <c r="Y25" s="912"/>
      <c r="Z25" s="912"/>
      <c r="AA25" s="912"/>
      <c r="AB25" s="912"/>
      <c r="AC25" s="912"/>
      <c r="AD25" s="912"/>
      <c r="AE25" s="912"/>
      <c r="AF25" s="912"/>
      <c r="AG25" s="912"/>
      <c r="AH25" s="912"/>
      <c r="AI25" s="912"/>
      <c r="AJ25" s="912"/>
      <c r="AK25" s="912"/>
      <c r="AL25" s="912"/>
      <c r="AM25" s="912"/>
      <c r="AN25" s="912"/>
      <c r="AO25" s="912"/>
      <c r="AP25" s="912"/>
      <c r="AQ25" s="912"/>
      <c r="AR25" s="912"/>
      <c r="AS25" s="912"/>
      <c r="AT25" s="912"/>
      <c r="AU25" s="912"/>
      <c r="AV25" s="912"/>
      <c r="AW25" s="912"/>
      <c r="AX25" s="912"/>
      <c r="AY25" s="912"/>
      <c r="AZ25" s="912"/>
      <c r="BA25" s="912"/>
      <c r="BB25" s="912"/>
      <c r="BC25" s="912"/>
      <c r="BD25" s="912"/>
      <c r="BE25" s="912"/>
      <c r="BF25" s="912"/>
      <c r="BG25" s="912"/>
      <c r="BH25" s="912"/>
      <c r="BI25" s="912"/>
      <c r="BJ25" s="912"/>
      <c r="BK25" s="912"/>
      <c r="BL25" s="912"/>
      <c r="BM25" s="912"/>
      <c r="BN25" s="912"/>
      <c r="BO25" s="912"/>
      <c r="BP25" s="912"/>
      <c r="BQ25" s="912"/>
      <c r="BR25" s="912"/>
      <c r="BS25" s="912"/>
      <c r="BT25" s="912"/>
      <c r="BU25" s="912"/>
      <c r="BV25" s="912"/>
      <c r="BW25" s="912"/>
      <c r="BX25" s="912"/>
      <c r="BY25" s="912"/>
      <c r="BZ25" s="912"/>
      <c r="CA25" s="912"/>
      <c r="CB25" s="912"/>
    </row>
    <row r="26" spans="1:80" s="231" customFormat="1" ht="20.100000000000001" customHeight="1" x14ac:dyDescent="0.2">
      <c r="A26" s="230"/>
      <c r="B26" s="325"/>
      <c r="C26" s="410" t="s">
        <v>420</v>
      </c>
      <c r="D26" s="410" t="s">
        <v>421</v>
      </c>
      <c r="E26" s="440">
        <v>250</v>
      </c>
      <c r="F26" s="410" t="s">
        <v>571</v>
      </c>
      <c r="G26" s="388" t="s">
        <v>857</v>
      </c>
      <c r="H26" s="456"/>
      <c r="I26" s="413" t="s">
        <v>422</v>
      </c>
      <c r="J26" s="404" t="s">
        <v>424</v>
      </c>
      <c r="K26" s="425">
        <v>3.56</v>
      </c>
      <c r="L26" s="394">
        <f t="shared" si="8"/>
        <v>11207.865168539325</v>
      </c>
      <c r="M26" s="395">
        <f t="shared" si="9"/>
        <v>2.84</v>
      </c>
      <c r="N26" s="778"/>
      <c r="O26" s="820">
        <f t="shared" si="5"/>
        <v>2.84</v>
      </c>
      <c r="P26" s="837">
        <f t="shared" si="3"/>
        <v>0</v>
      </c>
      <c r="Q26" s="398">
        <f t="shared" si="6"/>
        <v>0</v>
      </c>
      <c r="R26" s="362"/>
      <c r="S26" s="367"/>
      <c r="T26" s="397"/>
      <c r="U26" s="912"/>
      <c r="V26" s="913"/>
      <c r="W26" s="912"/>
      <c r="X26" s="912"/>
      <c r="Y26" s="912"/>
      <c r="Z26" s="912"/>
      <c r="AA26" s="912"/>
      <c r="AB26" s="912"/>
      <c r="AC26" s="912"/>
      <c r="AD26" s="912"/>
      <c r="AE26" s="912"/>
      <c r="AF26" s="912"/>
      <c r="AG26" s="912"/>
      <c r="AH26" s="912"/>
      <c r="AI26" s="912"/>
      <c r="AJ26" s="912"/>
      <c r="AK26" s="912"/>
      <c r="AL26" s="912"/>
      <c r="AM26" s="912"/>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2"/>
      <c r="BR26" s="912"/>
      <c r="BS26" s="912"/>
      <c r="BT26" s="912"/>
      <c r="BU26" s="912"/>
      <c r="BV26" s="912"/>
      <c r="BW26" s="912"/>
      <c r="BX26" s="912"/>
      <c r="BY26" s="912"/>
      <c r="BZ26" s="912"/>
      <c r="CA26" s="912"/>
      <c r="CB26" s="912"/>
    </row>
    <row r="27" spans="1:80" s="231" customFormat="1" ht="20.100000000000001" customHeight="1" x14ac:dyDescent="0.2">
      <c r="A27" s="230"/>
      <c r="B27" s="325"/>
      <c r="C27" s="410" t="s">
        <v>420</v>
      </c>
      <c r="D27" s="410" t="s">
        <v>421</v>
      </c>
      <c r="E27" s="440">
        <v>250</v>
      </c>
      <c r="F27" s="410" t="s">
        <v>571</v>
      </c>
      <c r="G27" s="388" t="s">
        <v>860</v>
      </c>
      <c r="H27" s="456"/>
      <c r="I27" s="413" t="s">
        <v>845</v>
      </c>
      <c r="J27" s="404" t="s">
        <v>844</v>
      </c>
      <c r="K27" s="425">
        <v>3.55</v>
      </c>
      <c r="L27" s="394">
        <f t="shared" si="8"/>
        <v>11239.43661971831</v>
      </c>
      <c r="M27" s="395">
        <f t="shared" si="9"/>
        <v>2.84</v>
      </c>
      <c r="N27" s="778"/>
      <c r="O27" s="820">
        <f t="shared" si="5"/>
        <v>2.84</v>
      </c>
      <c r="P27" s="837">
        <f t="shared" si="3"/>
        <v>0</v>
      </c>
      <c r="Q27" s="398">
        <f t="shared" si="6"/>
        <v>0</v>
      </c>
      <c r="R27" s="362"/>
      <c r="S27" s="367"/>
      <c r="T27" s="397"/>
      <c r="U27" s="912"/>
      <c r="V27" s="913"/>
      <c r="W27" s="912"/>
      <c r="X27" s="912"/>
      <c r="Y27" s="912"/>
      <c r="Z27" s="912"/>
      <c r="AA27" s="912"/>
      <c r="AB27" s="912"/>
      <c r="AC27" s="912"/>
      <c r="AD27" s="912"/>
      <c r="AE27" s="912"/>
      <c r="AF27" s="912"/>
      <c r="AG27" s="912"/>
      <c r="AH27" s="912"/>
      <c r="AI27" s="912"/>
      <c r="AJ27" s="912"/>
      <c r="AK27" s="912"/>
      <c r="AL27" s="912"/>
      <c r="AM27" s="912"/>
      <c r="AN27" s="912"/>
      <c r="AO27" s="912"/>
      <c r="AP27" s="912"/>
      <c r="AQ27" s="912"/>
      <c r="AR27" s="912"/>
      <c r="AS27" s="912"/>
      <c r="AT27" s="912"/>
      <c r="AU27" s="912"/>
      <c r="AV27" s="912"/>
      <c r="AW27" s="912"/>
      <c r="AX27" s="912"/>
      <c r="AY27" s="912"/>
      <c r="AZ27" s="912"/>
      <c r="BA27" s="912"/>
      <c r="BB27" s="912"/>
      <c r="BC27" s="912"/>
      <c r="BD27" s="912"/>
      <c r="BE27" s="912"/>
      <c r="BF27" s="912"/>
      <c r="BG27" s="912"/>
      <c r="BH27" s="912"/>
      <c r="BI27" s="912"/>
      <c r="BJ27" s="912"/>
      <c r="BK27" s="912"/>
      <c r="BL27" s="912"/>
      <c r="BM27" s="912"/>
      <c r="BN27" s="912"/>
      <c r="BO27" s="912"/>
      <c r="BP27" s="912"/>
      <c r="BQ27" s="912"/>
      <c r="BR27" s="912"/>
      <c r="BS27" s="912"/>
      <c r="BT27" s="912"/>
      <c r="BU27" s="912"/>
      <c r="BV27" s="912"/>
      <c r="BW27" s="912"/>
      <c r="BX27" s="912"/>
      <c r="BY27" s="912"/>
      <c r="BZ27" s="912"/>
      <c r="CA27" s="912"/>
      <c r="CB27" s="912"/>
    </row>
    <row r="28" spans="1:80" s="231" customFormat="1" ht="20.100000000000001" hidden="1" customHeight="1" x14ac:dyDescent="0.2">
      <c r="A28" s="230"/>
      <c r="B28" s="325"/>
      <c r="C28" s="410" t="s">
        <v>617</v>
      </c>
      <c r="D28" s="410" t="s">
        <v>858</v>
      </c>
      <c r="E28" s="440">
        <v>336</v>
      </c>
      <c r="F28" s="410" t="s">
        <v>505</v>
      </c>
      <c r="G28" s="388" t="s">
        <v>859</v>
      </c>
      <c r="H28" s="456"/>
      <c r="I28" s="413" t="s">
        <v>851</v>
      </c>
      <c r="J28" s="404" t="s">
        <v>850</v>
      </c>
      <c r="K28" s="425">
        <v>7.16</v>
      </c>
      <c r="L28" s="394">
        <f t="shared" si="8"/>
        <v>5572.6256983240219</v>
      </c>
      <c r="M28" s="395">
        <f t="shared" si="9"/>
        <v>5.72</v>
      </c>
      <c r="N28" s="778"/>
      <c r="O28" s="820">
        <f t="shared" si="5"/>
        <v>5.72</v>
      </c>
      <c r="P28" s="837">
        <f t="shared" si="3"/>
        <v>0</v>
      </c>
      <c r="Q28" s="398">
        <f t="shared" si="6"/>
        <v>0</v>
      </c>
      <c r="R28" s="362"/>
      <c r="S28" s="367"/>
      <c r="T28" s="397"/>
      <c r="U28" s="912"/>
      <c r="V28" s="913"/>
      <c r="W28" s="912"/>
      <c r="X28" s="912"/>
      <c r="Y28" s="912"/>
      <c r="Z28" s="912"/>
      <c r="AA28" s="912"/>
      <c r="AB28" s="912"/>
      <c r="AC28" s="912"/>
      <c r="AD28" s="912"/>
      <c r="AE28" s="912"/>
      <c r="AF28" s="912"/>
      <c r="AG28" s="912"/>
      <c r="AH28" s="912"/>
      <c r="AI28" s="912"/>
      <c r="AJ28" s="912"/>
      <c r="AK28" s="912"/>
      <c r="AL28" s="912"/>
      <c r="AM28" s="912"/>
      <c r="AN28" s="912"/>
      <c r="AO28" s="912"/>
      <c r="AP28" s="912"/>
      <c r="AQ28" s="912"/>
      <c r="AR28" s="912"/>
      <c r="AS28" s="912"/>
      <c r="AT28" s="912"/>
      <c r="AU28" s="912"/>
      <c r="AV28" s="912"/>
      <c r="AW28" s="912"/>
      <c r="AX28" s="912"/>
      <c r="AY28" s="912"/>
      <c r="AZ28" s="912"/>
      <c r="BA28" s="912"/>
      <c r="BB28" s="912"/>
      <c r="BC28" s="912"/>
      <c r="BD28" s="912"/>
      <c r="BE28" s="912"/>
      <c r="BF28" s="912"/>
      <c r="BG28" s="912"/>
      <c r="BH28" s="912"/>
      <c r="BI28" s="912"/>
      <c r="BJ28" s="912"/>
      <c r="BK28" s="912"/>
      <c r="BL28" s="912"/>
      <c r="BM28" s="912"/>
      <c r="BN28" s="912"/>
      <c r="BO28" s="912"/>
      <c r="BP28" s="912"/>
      <c r="BQ28" s="912"/>
      <c r="BR28" s="912"/>
      <c r="BS28" s="912"/>
      <c r="BT28" s="912"/>
      <c r="BU28" s="912"/>
      <c r="BV28" s="912"/>
      <c r="BW28" s="912"/>
      <c r="BX28" s="912"/>
      <c r="BY28" s="912"/>
      <c r="BZ28" s="912"/>
      <c r="CA28" s="912"/>
      <c r="CB28" s="912"/>
    </row>
    <row r="29" spans="1:80" s="231" customFormat="1" ht="19.5" customHeight="1" x14ac:dyDescent="0.2">
      <c r="A29" s="230"/>
      <c r="B29" s="389" t="s">
        <v>98</v>
      </c>
      <c r="C29" s="344" t="s">
        <v>420</v>
      </c>
      <c r="D29" s="344" t="s">
        <v>421</v>
      </c>
      <c r="E29" s="391">
        <v>250</v>
      </c>
      <c r="F29" s="344" t="s">
        <v>571</v>
      </c>
      <c r="G29" s="345" t="s">
        <v>426</v>
      </c>
      <c r="H29" s="148"/>
      <c r="I29" s="337" t="s">
        <v>423</v>
      </c>
      <c r="J29" s="392" t="s">
        <v>425</v>
      </c>
      <c r="K29" s="393">
        <v>3.98</v>
      </c>
      <c r="L29" s="394">
        <f t="shared" si="8"/>
        <v>10025.125628140704</v>
      </c>
      <c r="M29" s="395">
        <f t="shared" si="9"/>
        <v>3.18</v>
      </c>
      <c r="N29" s="778"/>
      <c r="O29" s="820">
        <f t="shared" si="5"/>
        <v>3.18</v>
      </c>
      <c r="P29" s="837">
        <f t="shared" si="3"/>
        <v>0</v>
      </c>
      <c r="Q29" s="398">
        <f t="shared" si="6"/>
        <v>0</v>
      </c>
      <c r="R29" s="362"/>
      <c r="S29" s="367"/>
      <c r="T29" s="397"/>
      <c r="U29" s="912"/>
      <c r="V29" s="912"/>
      <c r="W29" s="912"/>
      <c r="X29" s="912"/>
      <c r="Y29" s="912"/>
      <c r="Z29" s="912"/>
      <c r="AA29" s="912"/>
      <c r="AB29" s="912"/>
      <c r="AC29" s="912"/>
      <c r="AD29" s="912"/>
      <c r="AE29" s="912"/>
      <c r="AF29" s="912"/>
      <c r="AG29" s="912"/>
      <c r="AH29" s="912"/>
      <c r="AI29" s="912"/>
      <c r="AJ29" s="912"/>
      <c r="AK29" s="912"/>
      <c r="AL29" s="912"/>
      <c r="AM29" s="912"/>
      <c r="AN29" s="912"/>
      <c r="AO29" s="912"/>
      <c r="AP29" s="912"/>
      <c r="AQ29" s="912"/>
      <c r="AR29" s="912"/>
      <c r="AS29" s="912"/>
      <c r="AT29" s="912"/>
      <c r="AU29" s="912"/>
      <c r="AV29" s="912"/>
      <c r="AW29" s="912"/>
      <c r="AX29" s="912"/>
      <c r="AY29" s="912"/>
      <c r="AZ29" s="912"/>
      <c r="BA29" s="912"/>
      <c r="BB29" s="912"/>
      <c r="BC29" s="912"/>
      <c r="BD29" s="912"/>
      <c r="BE29" s="912"/>
      <c r="BF29" s="912"/>
      <c r="BG29" s="912"/>
      <c r="BH29" s="912"/>
      <c r="BI29" s="912"/>
      <c r="BJ29" s="912"/>
      <c r="BK29" s="912"/>
      <c r="BL29" s="912"/>
      <c r="BM29" s="912"/>
      <c r="BN29" s="912"/>
      <c r="BO29" s="912"/>
      <c r="BP29" s="912"/>
      <c r="BQ29" s="912"/>
      <c r="BR29" s="912"/>
      <c r="BS29" s="912"/>
      <c r="BT29" s="912"/>
      <c r="BU29" s="912"/>
      <c r="BV29" s="912"/>
      <c r="BW29" s="912"/>
      <c r="BX29" s="912"/>
      <c r="BY29" s="912"/>
      <c r="BZ29" s="912"/>
      <c r="CA29" s="912"/>
      <c r="CB29" s="912"/>
    </row>
    <row r="30" spans="1:80" s="231" customFormat="1" ht="20.100000000000001" customHeight="1" x14ac:dyDescent="0.2">
      <c r="A30" s="230"/>
      <c r="B30" s="389" t="s">
        <v>98</v>
      </c>
      <c r="C30" s="410" t="s">
        <v>420</v>
      </c>
      <c r="D30" s="410" t="s">
        <v>441</v>
      </c>
      <c r="E30" s="410">
        <v>250</v>
      </c>
      <c r="F30" s="410" t="s">
        <v>571</v>
      </c>
      <c r="G30" s="388" t="s">
        <v>890</v>
      </c>
      <c r="H30" s="411"/>
      <c r="I30" s="413" t="s">
        <v>442</v>
      </c>
      <c r="J30" s="404" t="s">
        <v>443</v>
      </c>
      <c r="K30" s="413">
        <v>2.0499999999999998</v>
      </c>
      <c r="L30" s="414">
        <f t="shared" ref="L30:L36" si="13">39900/$K30</f>
        <v>19463.414634146342</v>
      </c>
      <c r="M30" s="415">
        <f t="shared" ref="M30:M36" si="14">ROUND(+$M$6*$K30,2)</f>
        <v>1.64</v>
      </c>
      <c r="N30" s="778"/>
      <c r="O30" s="820">
        <f t="shared" ref="O30:O36" si="15">M30</f>
        <v>1.64</v>
      </c>
      <c r="P30" s="837">
        <f t="shared" si="3"/>
        <v>0</v>
      </c>
      <c r="Q30" s="398">
        <f t="shared" ref="Q30:Q36" si="16">N30*O30</f>
        <v>0</v>
      </c>
      <c r="R30" s="328"/>
      <c r="S30" s="230"/>
      <c r="T30" s="397"/>
      <c r="U30" s="912"/>
      <c r="V30" s="913"/>
      <c r="W30" s="912"/>
      <c r="X30" s="912"/>
      <c r="Y30" s="912"/>
      <c r="Z30" s="912"/>
      <c r="AA30" s="912"/>
      <c r="AB30" s="912"/>
      <c r="AC30" s="912"/>
      <c r="AD30" s="912"/>
      <c r="AE30" s="912"/>
      <c r="AF30" s="912"/>
      <c r="AG30" s="912"/>
      <c r="AH30" s="912"/>
      <c r="AI30" s="912"/>
      <c r="AJ30" s="912"/>
      <c r="AK30" s="912"/>
      <c r="AL30" s="912"/>
      <c r="AM30" s="912"/>
      <c r="AN30" s="912"/>
      <c r="AO30" s="912"/>
      <c r="AP30" s="912"/>
      <c r="AQ30" s="912"/>
      <c r="AR30" s="912"/>
      <c r="AS30" s="912"/>
      <c r="AT30" s="912"/>
      <c r="AU30" s="912"/>
      <c r="AV30" s="912"/>
      <c r="AW30" s="912"/>
      <c r="AX30" s="912"/>
      <c r="AY30" s="912"/>
      <c r="AZ30" s="912"/>
      <c r="BA30" s="912"/>
      <c r="BB30" s="912"/>
      <c r="BC30" s="912"/>
      <c r="BD30" s="912"/>
      <c r="BE30" s="912"/>
      <c r="BF30" s="912"/>
      <c r="BG30" s="912"/>
      <c r="BH30" s="912"/>
      <c r="BI30" s="912"/>
      <c r="BJ30" s="912"/>
      <c r="BK30" s="912"/>
      <c r="BL30" s="912"/>
      <c r="BM30" s="912"/>
      <c r="BN30" s="912"/>
      <c r="BO30" s="912"/>
      <c r="BP30" s="912"/>
      <c r="BQ30" s="912"/>
      <c r="BR30" s="912"/>
      <c r="BS30" s="912"/>
      <c r="BT30" s="912"/>
      <c r="BU30" s="912"/>
      <c r="BV30" s="912"/>
      <c r="BW30" s="912"/>
      <c r="BX30" s="912"/>
      <c r="BY30" s="912"/>
      <c r="BZ30" s="912"/>
      <c r="CA30" s="912"/>
      <c r="CB30" s="912"/>
    </row>
    <row r="31" spans="1:80" s="231" customFormat="1" ht="20.100000000000001" customHeight="1" x14ac:dyDescent="0.2">
      <c r="A31" s="230"/>
      <c r="B31" s="389"/>
      <c r="C31" s="410" t="s">
        <v>614</v>
      </c>
      <c r="D31" s="410" t="s">
        <v>620</v>
      </c>
      <c r="E31" s="410">
        <v>264</v>
      </c>
      <c r="F31" s="410" t="s">
        <v>614</v>
      </c>
      <c r="G31" s="388" t="s">
        <v>630</v>
      </c>
      <c r="H31" s="411"/>
      <c r="I31" s="413" t="s">
        <v>616</v>
      </c>
      <c r="J31" s="404" t="s">
        <v>615</v>
      </c>
      <c r="K31" s="413">
        <v>5.76</v>
      </c>
      <c r="L31" s="414">
        <v>6927.0833333333339</v>
      </c>
      <c r="M31" s="415">
        <f t="shared" si="14"/>
        <v>4.5999999999999996</v>
      </c>
      <c r="N31" s="778"/>
      <c r="O31" s="820">
        <f t="shared" ref="O31" si="17">M31</f>
        <v>4.5999999999999996</v>
      </c>
      <c r="P31" s="837">
        <f t="shared" si="3"/>
        <v>0</v>
      </c>
      <c r="Q31" s="398">
        <f t="shared" ref="Q31" si="18">N31*O31</f>
        <v>0</v>
      </c>
      <c r="R31" s="328"/>
      <c r="S31" s="230"/>
      <c r="T31" s="397"/>
      <c r="U31" s="912"/>
      <c r="V31" s="913"/>
      <c r="W31" s="912"/>
      <c r="X31" s="912"/>
      <c r="Y31" s="912"/>
      <c r="Z31" s="912"/>
      <c r="AA31" s="912"/>
      <c r="AB31" s="912"/>
      <c r="AC31" s="912"/>
      <c r="AD31" s="912"/>
      <c r="AE31" s="912"/>
      <c r="AF31" s="912"/>
      <c r="AG31" s="912"/>
      <c r="AH31" s="912"/>
      <c r="AI31" s="912"/>
      <c r="AJ31" s="912"/>
      <c r="AK31" s="912"/>
      <c r="AL31" s="912"/>
      <c r="AM31" s="912"/>
      <c r="AN31" s="912"/>
      <c r="AO31" s="912"/>
      <c r="AP31" s="912"/>
      <c r="AQ31" s="912"/>
      <c r="AR31" s="912"/>
      <c r="AS31" s="912"/>
      <c r="AT31" s="912"/>
      <c r="AU31" s="912"/>
      <c r="AV31" s="912"/>
      <c r="AW31" s="912"/>
      <c r="AX31" s="912"/>
      <c r="AY31" s="912"/>
      <c r="AZ31" s="912"/>
      <c r="BA31" s="912"/>
      <c r="BB31" s="912"/>
      <c r="BC31" s="912"/>
      <c r="BD31" s="912"/>
      <c r="BE31" s="912"/>
      <c r="BF31" s="912"/>
      <c r="BG31" s="912"/>
      <c r="BH31" s="912"/>
      <c r="BI31" s="912"/>
      <c r="BJ31" s="912"/>
      <c r="BK31" s="912"/>
      <c r="BL31" s="912"/>
      <c r="BM31" s="912"/>
      <c r="BN31" s="912"/>
      <c r="BO31" s="912"/>
      <c r="BP31" s="912"/>
      <c r="BQ31" s="912"/>
      <c r="BR31" s="912"/>
      <c r="BS31" s="912"/>
      <c r="BT31" s="912"/>
      <c r="BU31" s="912"/>
      <c r="BV31" s="912"/>
      <c r="BW31" s="912"/>
      <c r="BX31" s="912"/>
      <c r="BY31" s="912"/>
      <c r="BZ31" s="912"/>
      <c r="CA31" s="912"/>
      <c r="CB31" s="912"/>
    </row>
    <row r="32" spans="1:80" s="231" customFormat="1" ht="19.5" customHeight="1" x14ac:dyDescent="0.2">
      <c r="A32" s="230"/>
      <c r="B32" s="389"/>
      <c r="C32" s="410" t="s">
        <v>503</v>
      </c>
      <c r="D32" s="410" t="s">
        <v>592</v>
      </c>
      <c r="E32" s="410">
        <v>84</v>
      </c>
      <c r="F32" s="410" t="s">
        <v>573</v>
      </c>
      <c r="G32" s="388" t="s">
        <v>512</v>
      </c>
      <c r="H32" s="411"/>
      <c r="I32" s="412" t="s">
        <v>513</v>
      </c>
      <c r="J32" s="404" t="s">
        <v>502</v>
      </c>
      <c r="K32" s="413">
        <v>3.67</v>
      </c>
      <c r="L32" s="414">
        <f t="shared" si="13"/>
        <v>10871.934604904633</v>
      </c>
      <c r="M32" s="395">
        <f t="shared" si="14"/>
        <v>2.93</v>
      </c>
      <c r="N32" s="778"/>
      <c r="O32" s="820">
        <f t="shared" ref="O32:O34" si="19">M32</f>
        <v>2.93</v>
      </c>
      <c r="P32" s="837">
        <f t="shared" si="3"/>
        <v>0</v>
      </c>
      <c r="Q32" s="398">
        <f t="shared" ref="Q32:Q34" si="20">N32*O32</f>
        <v>0</v>
      </c>
      <c r="R32" s="328"/>
      <c r="S32" s="230"/>
      <c r="T32" s="397"/>
      <c r="U32" s="912"/>
      <c r="V32" s="912"/>
      <c r="W32" s="912"/>
      <c r="X32" s="912"/>
      <c r="Y32" s="912"/>
      <c r="Z32" s="912"/>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912"/>
      <c r="BB32" s="912"/>
      <c r="BC32" s="912"/>
      <c r="BD32" s="912"/>
      <c r="BE32" s="912"/>
      <c r="BF32" s="912"/>
      <c r="BG32" s="912"/>
      <c r="BH32" s="912"/>
      <c r="BI32" s="912"/>
      <c r="BJ32" s="912"/>
      <c r="BK32" s="912"/>
      <c r="BL32" s="912"/>
      <c r="BM32" s="912"/>
      <c r="BN32" s="912"/>
      <c r="BO32" s="912"/>
      <c r="BP32" s="912"/>
      <c r="BQ32" s="912"/>
      <c r="BR32" s="912"/>
      <c r="BS32" s="912"/>
      <c r="BT32" s="912"/>
      <c r="BU32" s="912"/>
      <c r="BV32" s="912"/>
      <c r="BW32" s="912"/>
      <c r="BX32" s="912"/>
      <c r="BY32" s="912"/>
      <c r="BZ32" s="912"/>
      <c r="CA32" s="912"/>
      <c r="CB32" s="912"/>
    </row>
    <row r="33" spans="1:80" s="231" customFormat="1" ht="19.5" customHeight="1" x14ac:dyDescent="0.2">
      <c r="A33" s="230"/>
      <c r="B33" s="389"/>
      <c r="C33" s="410" t="s">
        <v>503</v>
      </c>
      <c r="D33" s="410" t="s">
        <v>593</v>
      </c>
      <c r="E33" s="410">
        <v>168</v>
      </c>
      <c r="F33" s="410" t="s">
        <v>573</v>
      </c>
      <c r="G33" s="388" t="s">
        <v>520</v>
      </c>
      <c r="H33" s="411"/>
      <c r="I33" s="412" t="s">
        <v>514</v>
      </c>
      <c r="J33" s="404" t="s">
        <v>507</v>
      </c>
      <c r="K33" s="413">
        <v>7.33</v>
      </c>
      <c r="L33" s="414">
        <f t="shared" si="13"/>
        <v>5443.3833560709409</v>
      </c>
      <c r="M33" s="395">
        <f t="shared" si="14"/>
        <v>5.86</v>
      </c>
      <c r="N33" s="778"/>
      <c r="O33" s="820">
        <f t="shared" si="19"/>
        <v>5.86</v>
      </c>
      <c r="P33" s="837">
        <f t="shared" si="3"/>
        <v>0</v>
      </c>
      <c r="Q33" s="398">
        <f t="shared" si="20"/>
        <v>0</v>
      </c>
      <c r="R33" s="328"/>
      <c r="S33" s="230"/>
      <c r="T33" s="397"/>
      <c r="U33" s="912"/>
      <c r="V33" s="912"/>
      <c r="W33" s="912"/>
      <c r="X33" s="912"/>
      <c r="Y33" s="912"/>
      <c r="Z33" s="912"/>
      <c r="AA33" s="912"/>
      <c r="AB33" s="912"/>
      <c r="AC33" s="912"/>
      <c r="AD33" s="912"/>
      <c r="AE33" s="912"/>
      <c r="AF33" s="912"/>
      <c r="AG33" s="912"/>
      <c r="AH33" s="912"/>
      <c r="AI33" s="912"/>
      <c r="AJ33" s="912"/>
      <c r="AK33" s="912"/>
      <c r="AL33" s="912"/>
      <c r="AM33" s="912"/>
      <c r="AN33" s="912"/>
      <c r="AO33" s="912"/>
      <c r="AP33" s="912"/>
      <c r="AQ33" s="912"/>
      <c r="AR33" s="912"/>
      <c r="AS33" s="912"/>
      <c r="AT33" s="912"/>
      <c r="AU33" s="912"/>
      <c r="AV33" s="912"/>
      <c r="AW33" s="912"/>
      <c r="AX33" s="912"/>
      <c r="AY33" s="912"/>
      <c r="AZ33" s="912"/>
      <c r="BA33" s="912"/>
      <c r="BB33" s="912"/>
      <c r="BC33" s="912"/>
      <c r="BD33" s="912"/>
      <c r="BE33" s="912"/>
      <c r="BF33" s="912"/>
      <c r="BG33" s="912"/>
      <c r="BH33" s="912"/>
      <c r="BI33" s="912"/>
      <c r="BJ33" s="912"/>
      <c r="BK33" s="912"/>
      <c r="BL33" s="912"/>
      <c r="BM33" s="912"/>
      <c r="BN33" s="912"/>
      <c r="BO33" s="912"/>
      <c r="BP33" s="912"/>
      <c r="BQ33" s="912"/>
      <c r="BR33" s="912"/>
      <c r="BS33" s="912"/>
      <c r="BT33" s="912"/>
      <c r="BU33" s="912"/>
      <c r="BV33" s="912"/>
      <c r="BW33" s="912"/>
      <c r="BX33" s="912"/>
      <c r="BY33" s="912"/>
      <c r="BZ33" s="912"/>
      <c r="CA33" s="912"/>
      <c r="CB33" s="912"/>
    </row>
    <row r="34" spans="1:80" s="231" customFormat="1" ht="19.5" customHeight="1" x14ac:dyDescent="0.2">
      <c r="A34" s="230"/>
      <c r="B34" s="389"/>
      <c r="C34" s="496" t="s">
        <v>617</v>
      </c>
      <c r="D34" s="496" t="s">
        <v>621</v>
      </c>
      <c r="E34" s="440">
        <v>264</v>
      </c>
      <c r="F34" s="463" t="s">
        <v>505</v>
      </c>
      <c r="G34" s="430" t="s">
        <v>618</v>
      </c>
      <c r="H34" s="431"/>
      <c r="I34" s="465" t="s">
        <v>619</v>
      </c>
      <c r="J34" s="483" t="s">
        <v>637</v>
      </c>
      <c r="K34" s="495">
        <v>3.71</v>
      </c>
      <c r="L34" s="414">
        <v>10754.716981132076</v>
      </c>
      <c r="M34" s="395">
        <f t="shared" si="14"/>
        <v>2.96</v>
      </c>
      <c r="N34" s="778"/>
      <c r="O34" s="820">
        <f t="shared" si="19"/>
        <v>2.96</v>
      </c>
      <c r="P34" s="837">
        <f t="shared" si="3"/>
        <v>0</v>
      </c>
      <c r="Q34" s="398">
        <f t="shared" si="20"/>
        <v>0</v>
      </c>
      <c r="R34" s="328"/>
      <c r="S34" s="230"/>
      <c r="T34" s="397"/>
      <c r="U34" s="912"/>
      <c r="V34" s="912"/>
      <c r="W34" s="912"/>
      <c r="X34" s="912"/>
      <c r="Y34" s="912"/>
      <c r="Z34" s="912"/>
      <c r="AA34" s="912"/>
      <c r="AB34" s="912"/>
      <c r="AC34" s="912"/>
      <c r="AD34" s="912"/>
      <c r="AE34" s="912"/>
      <c r="AF34" s="912"/>
      <c r="AG34" s="912"/>
      <c r="AH34" s="912"/>
      <c r="AI34" s="912"/>
      <c r="AJ34" s="912"/>
      <c r="AK34" s="912"/>
      <c r="AL34" s="912"/>
      <c r="AM34" s="912"/>
      <c r="AN34" s="912"/>
      <c r="AO34" s="912"/>
      <c r="AP34" s="912"/>
      <c r="AQ34" s="912"/>
      <c r="AR34" s="912"/>
      <c r="AS34" s="912"/>
      <c r="AT34" s="912"/>
      <c r="AU34" s="912"/>
      <c r="AV34" s="912"/>
      <c r="AW34" s="912"/>
      <c r="AX34" s="912"/>
      <c r="AY34" s="912"/>
      <c r="AZ34" s="912"/>
      <c r="BA34" s="912"/>
      <c r="BB34" s="912"/>
      <c r="BC34" s="912"/>
      <c r="BD34" s="912"/>
      <c r="BE34" s="912"/>
      <c r="BF34" s="912"/>
      <c r="BG34" s="912"/>
      <c r="BH34" s="912"/>
      <c r="BI34" s="912"/>
      <c r="BJ34" s="912"/>
      <c r="BK34" s="912"/>
      <c r="BL34" s="912"/>
      <c r="BM34" s="912"/>
      <c r="BN34" s="912"/>
      <c r="BO34" s="912"/>
      <c r="BP34" s="912"/>
      <c r="BQ34" s="912"/>
      <c r="BR34" s="912"/>
      <c r="BS34" s="912"/>
      <c r="BT34" s="912"/>
      <c r="BU34" s="912"/>
      <c r="BV34" s="912"/>
      <c r="BW34" s="912"/>
      <c r="BX34" s="912"/>
      <c r="BY34" s="912"/>
      <c r="BZ34" s="912"/>
      <c r="CA34" s="912"/>
      <c r="CB34" s="912"/>
    </row>
    <row r="35" spans="1:80" s="231" customFormat="1" ht="20.100000000000001" customHeight="1" x14ac:dyDescent="0.2">
      <c r="B35" s="409"/>
      <c r="C35" s="410" t="s">
        <v>497</v>
      </c>
      <c r="D35" s="410" t="s">
        <v>498</v>
      </c>
      <c r="E35" s="410">
        <v>84</v>
      </c>
      <c r="F35" s="410" t="s">
        <v>572</v>
      </c>
      <c r="G35" s="388" t="s">
        <v>510</v>
      </c>
      <c r="H35" s="411"/>
      <c r="I35" s="412" t="s">
        <v>508</v>
      </c>
      <c r="J35" s="404" t="s">
        <v>499</v>
      </c>
      <c r="K35" s="413">
        <v>2.36</v>
      </c>
      <c r="L35" s="414">
        <f t="shared" si="13"/>
        <v>16906.77966101695</v>
      </c>
      <c r="M35" s="415">
        <f t="shared" si="14"/>
        <v>1.89</v>
      </c>
      <c r="N35" s="778"/>
      <c r="O35" s="820">
        <f t="shared" si="15"/>
        <v>1.89</v>
      </c>
      <c r="P35" s="837">
        <f t="shared" si="3"/>
        <v>0</v>
      </c>
      <c r="Q35" s="398">
        <f t="shared" si="16"/>
        <v>0</v>
      </c>
      <c r="R35" s="362"/>
      <c r="S35" s="367"/>
      <c r="T35" s="397"/>
      <c r="U35" s="912"/>
      <c r="V35" s="913"/>
      <c r="W35" s="912"/>
      <c r="X35" s="912"/>
      <c r="Y35" s="912"/>
      <c r="Z35" s="912"/>
      <c r="AA35" s="912"/>
      <c r="AB35" s="912"/>
      <c r="AC35" s="912"/>
      <c r="AD35" s="912"/>
      <c r="AE35" s="912"/>
      <c r="AF35" s="912"/>
      <c r="AG35" s="912"/>
      <c r="AH35" s="912"/>
      <c r="AI35" s="912"/>
      <c r="AJ35" s="912"/>
      <c r="AK35" s="912"/>
      <c r="AL35" s="912"/>
      <c r="AM35" s="912"/>
      <c r="AN35" s="912"/>
      <c r="AO35" s="912"/>
      <c r="AP35" s="912"/>
      <c r="AQ35" s="912"/>
      <c r="AR35" s="912"/>
      <c r="AS35" s="912"/>
      <c r="AT35" s="912"/>
      <c r="AU35" s="912"/>
      <c r="AV35" s="912"/>
      <c r="AW35" s="912"/>
      <c r="AX35" s="912"/>
      <c r="AY35" s="912"/>
      <c r="AZ35" s="912"/>
      <c r="BA35" s="912"/>
      <c r="BB35" s="912"/>
      <c r="BC35" s="912"/>
      <c r="BD35" s="912"/>
      <c r="BE35" s="912"/>
      <c r="BF35" s="912"/>
      <c r="BG35" s="912"/>
      <c r="BH35" s="912"/>
      <c r="BI35" s="912"/>
      <c r="BJ35" s="912"/>
      <c r="BK35" s="912"/>
      <c r="BL35" s="912"/>
      <c r="BM35" s="912"/>
      <c r="BN35" s="912"/>
      <c r="BO35" s="912"/>
      <c r="BP35" s="912"/>
      <c r="BQ35" s="912"/>
      <c r="BR35" s="912"/>
      <c r="BS35" s="912"/>
      <c r="BT35" s="912"/>
      <c r="BU35" s="912"/>
      <c r="BV35" s="912"/>
      <c r="BW35" s="912"/>
      <c r="BX35" s="912"/>
      <c r="BY35" s="912"/>
      <c r="BZ35" s="912"/>
      <c r="CA35" s="912"/>
      <c r="CB35" s="912"/>
    </row>
    <row r="36" spans="1:80" s="231" customFormat="1" ht="20.100000000000001" customHeight="1" x14ac:dyDescent="0.2">
      <c r="B36" s="409"/>
      <c r="C36" s="410" t="s">
        <v>497</v>
      </c>
      <c r="D36" s="410" t="s">
        <v>500</v>
      </c>
      <c r="E36" s="410">
        <v>168</v>
      </c>
      <c r="F36" s="410" t="s">
        <v>572</v>
      </c>
      <c r="G36" s="388" t="s">
        <v>511</v>
      </c>
      <c r="H36" s="411"/>
      <c r="I36" s="412" t="s">
        <v>509</v>
      </c>
      <c r="J36" s="404" t="s">
        <v>501</v>
      </c>
      <c r="K36" s="413">
        <v>4.72</v>
      </c>
      <c r="L36" s="414">
        <f t="shared" si="13"/>
        <v>8453.3898305084749</v>
      </c>
      <c r="M36" s="415">
        <f t="shared" si="14"/>
        <v>3.77</v>
      </c>
      <c r="N36" s="779"/>
      <c r="O36" s="821">
        <f t="shared" si="15"/>
        <v>3.77</v>
      </c>
      <c r="P36" s="838">
        <f t="shared" si="3"/>
        <v>0</v>
      </c>
      <c r="Q36" s="626">
        <f t="shared" si="16"/>
        <v>0</v>
      </c>
      <c r="R36" s="362"/>
      <c r="S36" s="367"/>
      <c r="T36" s="397"/>
      <c r="U36" s="912"/>
      <c r="V36" s="913"/>
      <c r="W36" s="912"/>
      <c r="X36" s="912"/>
      <c r="Y36" s="912"/>
      <c r="Z36" s="912"/>
      <c r="AA36" s="912"/>
      <c r="AB36" s="912"/>
      <c r="AC36" s="912"/>
      <c r="AD36" s="912"/>
      <c r="AE36" s="912"/>
      <c r="AF36" s="912"/>
      <c r="AG36" s="912"/>
      <c r="AH36" s="912"/>
      <c r="AI36" s="912"/>
      <c r="AJ36" s="912"/>
      <c r="AK36" s="912"/>
      <c r="AL36" s="912"/>
      <c r="AM36" s="912"/>
      <c r="AN36" s="912"/>
      <c r="AO36" s="912"/>
      <c r="AP36" s="912"/>
      <c r="AQ36" s="912"/>
      <c r="AR36" s="912"/>
      <c r="AS36" s="912"/>
      <c r="AT36" s="912"/>
      <c r="AU36" s="912"/>
      <c r="AV36" s="912"/>
      <c r="AW36" s="912"/>
      <c r="AX36" s="912"/>
      <c r="AY36" s="912"/>
      <c r="AZ36" s="912"/>
      <c r="BA36" s="912"/>
      <c r="BB36" s="912"/>
      <c r="BC36" s="912"/>
      <c r="BD36" s="912"/>
      <c r="BE36" s="912"/>
      <c r="BF36" s="912"/>
      <c r="BG36" s="912"/>
      <c r="BH36" s="912"/>
      <c r="BI36" s="912"/>
      <c r="BJ36" s="912"/>
      <c r="BK36" s="912"/>
      <c r="BL36" s="912"/>
      <c r="BM36" s="912"/>
      <c r="BN36" s="912"/>
      <c r="BO36" s="912"/>
      <c r="BP36" s="912"/>
      <c r="BQ36" s="912"/>
      <c r="BR36" s="912"/>
      <c r="BS36" s="912"/>
      <c r="BT36" s="912"/>
      <c r="BU36" s="912"/>
      <c r="BV36" s="912"/>
      <c r="BW36" s="912"/>
      <c r="BX36" s="912"/>
      <c r="BY36" s="912"/>
      <c r="BZ36" s="912"/>
      <c r="CA36" s="912"/>
      <c r="CB36" s="912"/>
    </row>
    <row r="37" spans="1:80" s="231" customFormat="1" ht="7.5" customHeight="1" thickBot="1" x14ac:dyDescent="0.25">
      <c r="A37" s="230"/>
      <c r="B37" s="389" t="s">
        <v>98</v>
      </c>
      <c r="C37" s="344"/>
      <c r="D37" s="344"/>
      <c r="E37" s="391"/>
      <c r="F37" s="344"/>
      <c r="G37" s="345"/>
      <c r="H37" s="148"/>
      <c r="I37" s="337"/>
      <c r="J37" s="392"/>
      <c r="K37" s="393"/>
      <c r="L37" s="394"/>
      <c r="M37" s="395"/>
      <c r="N37" s="330"/>
      <c r="O37" s="824"/>
      <c r="P37" s="841"/>
      <c r="Q37" s="330"/>
      <c r="R37" s="328"/>
      <c r="S37" s="230"/>
      <c r="T37" s="397"/>
      <c r="U37" s="912"/>
      <c r="V37" s="912"/>
      <c r="W37" s="912"/>
      <c r="X37" s="912"/>
      <c r="Y37" s="912"/>
      <c r="Z37" s="912"/>
      <c r="AA37" s="912"/>
      <c r="AB37" s="912"/>
      <c r="AC37" s="912"/>
      <c r="AD37" s="912"/>
      <c r="AE37" s="912"/>
      <c r="AF37" s="912"/>
      <c r="AG37" s="912"/>
      <c r="AH37" s="912"/>
      <c r="AI37" s="912"/>
      <c r="AJ37" s="912"/>
      <c r="AK37" s="912"/>
      <c r="AL37" s="912"/>
      <c r="AM37" s="912"/>
      <c r="AN37" s="912"/>
      <c r="AO37" s="912"/>
      <c r="AP37" s="912"/>
      <c r="AQ37" s="912"/>
      <c r="AR37" s="912"/>
      <c r="AS37" s="912"/>
      <c r="AT37" s="912"/>
      <c r="AU37" s="912"/>
      <c r="AV37" s="912"/>
      <c r="AW37" s="912"/>
      <c r="AX37" s="912"/>
      <c r="AY37" s="912"/>
      <c r="AZ37" s="912"/>
      <c r="BA37" s="912"/>
      <c r="BB37" s="912"/>
      <c r="BC37" s="912"/>
      <c r="BD37" s="912"/>
      <c r="BE37" s="912"/>
      <c r="BF37" s="912"/>
      <c r="BG37" s="912"/>
      <c r="BH37" s="912"/>
      <c r="BI37" s="912"/>
      <c r="BJ37" s="912"/>
      <c r="BK37" s="912"/>
      <c r="BL37" s="912"/>
      <c r="BM37" s="912"/>
      <c r="BN37" s="912"/>
      <c r="BO37" s="912"/>
      <c r="BP37" s="912"/>
      <c r="BQ37" s="912"/>
      <c r="BR37" s="912"/>
      <c r="BS37" s="912"/>
      <c r="BT37" s="912"/>
      <c r="BU37" s="912"/>
      <c r="BV37" s="912"/>
      <c r="BW37" s="912"/>
      <c r="BX37" s="912"/>
      <c r="BY37" s="912"/>
      <c r="BZ37" s="912"/>
      <c r="CA37" s="912"/>
      <c r="CB37" s="912"/>
    </row>
    <row r="38" spans="1:80" s="231" customFormat="1" ht="19.5" customHeight="1" x14ac:dyDescent="0.2">
      <c r="A38" s="230"/>
      <c r="B38" s="389" t="s">
        <v>98</v>
      </c>
      <c r="C38" s="390" t="s">
        <v>104</v>
      </c>
      <c r="D38" s="344" t="s">
        <v>313</v>
      </c>
      <c r="E38" s="416">
        <v>412</v>
      </c>
      <c r="F38" s="410" t="s">
        <v>505</v>
      </c>
      <c r="G38" s="417" t="s">
        <v>13</v>
      </c>
      <c r="H38" s="251"/>
      <c r="I38" s="337" t="s">
        <v>107</v>
      </c>
      <c r="J38" s="418" t="s">
        <v>218</v>
      </c>
      <c r="K38" s="393">
        <v>5.9</v>
      </c>
      <c r="L38" s="394">
        <f>39900/$K38</f>
        <v>6762.7118644067796</v>
      </c>
      <c r="M38" s="395">
        <f>ROUND(+$M$6*$K38,2)</f>
        <v>4.71</v>
      </c>
      <c r="N38" s="777"/>
      <c r="O38" s="819">
        <f t="shared" si="5"/>
        <v>4.71</v>
      </c>
      <c r="P38" s="836">
        <f t="shared" si="3"/>
        <v>0</v>
      </c>
      <c r="Q38" s="396">
        <f t="shared" si="6"/>
        <v>0</v>
      </c>
      <c r="R38" s="328"/>
      <c r="S38" s="230"/>
      <c r="T38" s="397"/>
      <c r="U38" s="912"/>
      <c r="V38" s="913"/>
      <c r="W38" s="912"/>
      <c r="X38" s="912"/>
      <c r="Y38" s="912"/>
      <c r="Z38" s="912"/>
      <c r="AA38" s="912"/>
      <c r="AB38" s="912"/>
      <c r="AC38" s="912"/>
      <c r="AD38" s="912"/>
      <c r="AE38" s="912"/>
      <c r="AF38" s="912"/>
      <c r="AG38" s="912"/>
      <c r="AH38" s="912"/>
      <c r="AI38" s="912"/>
      <c r="AJ38" s="912"/>
      <c r="AK38" s="912"/>
      <c r="AL38" s="912"/>
      <c r="AM38" s="912"/>
      <c r="AN38" s="912"/>
      <c r="AO38" s="912"/>
      <c r="AP38" s="912"/>
      <c r="AQ38" s="912"/>
      <c r="AR38" s="912"/>
      <c r="AS38" s="912"/>
      <c r="AT38" s="912"/>
      <c r="AU38" s="912"/>
      <c r="AV38" s="912"/>
      <c r="AW38" s="912"/>
      <c r="AX38" s="912"/>
      <c r="AY38" s="912"/>
      <c r="AZ38" s="912"/>
      <c r="BA38" s="912"/>
      <c r="BB38" s="912"/>
      <c r="BC38" s="912"/>
      <c r="BD38" s="912"/>
      <c r="BE38" s="912"/>
      <c r="BF38" s="912"/>
      <c r="BG38" s="912"/>
      <c r="BH38" s="912"/>
      <c r="BI38" s="912"/>
      <c r="BJ38" s="912"/>
      <c r="BK38" s="912"/>
      <c r="BL38" s="912"/>
      <c r="BM38" s="912"/>
      <c r="BN38" s="912"/>
      <c r="BO38" s="912"/>
      <c r="BP38" s="912"/>
      <c r="BQ38" s="912"/>
      <c r="BR38" s="912"/>
      <c r="BS38" s="912"/>
      <c r="BT38" s="912"/>
      <c r="BU38" s="912"/>
      <c r="BV38" s="912"/>
      <c r="BW38" s="912"/>
      <c r="BX38" s="912"/>
      <c r="BY38" s="912"/>
      <c r="BZ38" s="912"/>
      <c r="CA38" s="912"/>
      <c r="CB38" s="912"/>
    </row>
    <row r="39" spans="1:80" s="231" customFormat="1" ht="19.5" customHeight="1" x14ac:dyDescent="0.2">
      <c r="A39" s="230"/>
      <c r="B39" s="389" t="s">
        <v>117</v>
      </c>
      <c r="C39" s="390" t="s">
        <v>99</v>
      </c>
      <c r="D39" s="344" t="s">
        <v>148</v>
      </c>
      <c r="E39" s="419">
        <v>530</v>
      </c>
      <c r="F39" s="410" t="s">
        <v>574</v>
      </c>
      <c r="G39" s="420" t="s">
        <v>471</v>
      </c>
      <c r="H39" s="148"/>
      <c r="I39" s="337" t="s">
        <v>204</v>
      </c>
      <c r="J39" s="421" t="s">
        <v>220</v>
      </c>
      <c r="K39" s="393">
        <v>10.32</v>
      </c>
      <c r="L39" s="394">
        <f t="shared" ref="L39:L56" si="21">39900/$K39</f>
        <v>3866.2790697674418</v>
      </c>
      <c r="M39" s="395">
        <f t="shared" ref="M39:M55" si="22">ROUND(+$M$6*$K39,2)</f>
        <v>8.24</v>
      </c>
      <c r="N39" s="778"/>
      <c r="O39" s="820">
        <f t="shared" si="5"/>
        <v>8.24</v>
      </c>
      <c r="P39" s="837">
        <f t="shared" si="3"/>
        <v>0</v>
      </c>
      <c r="Q39" s="398">
        <f t="shared" si="6"/>
        <v>0</v>
      </c>
      <c r="R39" s="328"/>
      <c r="S39" s="230"/>
      <c r="T39" s="397"/>
      <c r="U39" s="912"/>
      <c r="V39" s="913"/>
      <c r="W39" s="912"/>
      <c r="X39" s="912"/>
      <c r="Y39" s="912"/>
      <c r="Z39" s="912"/>
      <c r="AA39" s="912"/>
      <c r="AB39" s="912"/>
      <c r="AC39" s="912"/>
      <c r="AD39" s="912"/>
      <c r="AE39" s="912"/>
      <c r="AF39" s="912"/>
      <c r="AG39" s="912"/>
      <c r="AH39" s="912"/>
      <c r="AI39" s="912"/>
      <c r="AJ39" s="912"/>
      <c r="AK39" s="912"/>
      <c r="AL39" s="912"/>
      <c r="AM39" s="912"/>
      <c r="AN39" s="912"/>
      <c r="AO39" s="912"/>
      <c r="AP39" s="912"/>
      <c r="AQ39" s="912"/>
      <c r="AR39" s="912"/>
      <c r="AS39" s="912"/>
      <c r="AT39" s="912"/>
      <c r="AU39" s="912"/>
      <c r="AV39" s="912"/>
      <c r="AW39" s="912"/>
      <c r="AX39" s="912"/>
      <c r="AY39" s="912"/>
      <c r="AZ39" s="912"/>
      <c r="BA39" s="912"/>
      <c r="BB39" s="912"/>
      <c r="BC39" s="912"/>
      <c r="BD39" s="912"/>
      <c r="BE39" s="912"/>
      <c r="BF39" s="912"/>
      <c r="BG39" s="912"/>
      <c r="BH39" s="912"/>
      <c r="BI39" s="912"/>
      <c r="BJ39" s="912"/>
      <c r="BK39" s="912"/>
      <c r="BL39" s="912"/>
      <c r="BM39" s="912"/>
      <c r="BN39" s="912"/>
      <c r="BO39" s="912"/>
      <c r="BP39" s="912"/>
      <c r="BQ39" s="912"/>
      <c r="BR39" s="912"/>
      <c r="BS39" s="912"/>
      <c r="BT39" s="912"/>
      <c r="BU39" s="912"/>
      <c r="BV39" s="912"/>
      <c r="BW39" s="912"/>
      <c r="BX39" s="912"/>
      <c r="BY39" s="912"/>
      <c r="BZ39" s="912"/>
      <c r="CA39" s="912"/>
      <c r="CB39" s="912"/>
    </row>
    <row r="40" spans="1:80" s="231" customFormat="1" ht="19.5" customHeight="1" x14ac:dyDescent="0.2">
      <c r="A40" s="230"/>
      <c r="B40" s="325" t="s">
        <v>174</v>
      </c>
      <c r="C40" s="390" t="s">
        <v>99</v>
      </c>
      <c r="D40" s="344" t="s">
        <v>148</v>
      </c>
      <c r="E40" s="419">
        <v>530</v>
      </c>
      <c r="F40" s="410" t="s">
        <v>574</v>
      </c>
      <c r="G40" s="345" t="s">
        <v>472</v>
      </c>
      <c r="H40" s="148"/>
      <c r="I40" s="337" t="s">
        <v>103</v>
      </c>
      <c r="J40" s="421" t="s">
        <v>219</v>
      </c>
      <c r="K40" s="423">
        <v>10.67</v>
      </c>
      <c r="L40" s="394">
        <f t="shared" si="21"/>
        <v>3739.4564198687908</v>
      </c>
      <c r="M40" s="395">
        <f t="shared" si="22"/>
        <v>8.52</v>
      </c>
      <c r="N40" s="778"/>
      <c r="O40" s="820">
        <f t="shared" si="5"/>
        <v>8.52</v>
      </c>
      <c r="P40" s="837">
        <f t="shared" si="3"/>
        <v>0</v>
      </c>
      <c r="Q40" s="398">
        <f t="shared" si="6"/>
        <v>0</v>
      </c>
      <c r="R40" s="328"/>
      <c r="S40" s="230"/>
      <c r="T40" s="397"/>
      <c r="U40" s="912"/>
      <c r="V40" s="913"/>
      <c r="W40" s="912"/>
      <c r="X40" s="912"/>
      <c r="Y40" s="912"/>
      <c r="Z40" s="912"/>
      <c r="AA40" s="912"/>
      <c r="AB40" s="912"/>
      <c r="AC40" s="912"/>
      <c r="AD40" s="912"/>
      <c r="AE40" s="912"/>
      <c r="AF40" s="912"/>
      <c r="AG40" s="912"/>
      <c r="AH40" s="912"/>
      <c r="AI40" s="912"/>
      <c r="AJ40" s="912"/>
      <c r="AK40" s="912"/>
      <c r="AL40" s="912"/>
      <c r="AM40" s="912"/>
      <c r="AN40" s="912"/>
      <c r="AO40" s="912"/>
      <c r="AP40" s="912"/>
      <c r="AQ40" s="912"/>
      <c r="AR40" s="912"/>
      <c r="AS40" s="912"/>
      <c r="AT40" s="912"/>
      <c r="AU40" s="912"/>
      <c r="AV40" s="912"/>
      <c r="AW40" s="912"/>
      <c r="AX40" s="912"/>
      <c r="AY40" s="912"/>
      <c r="AZ40" s="912"/>
      <c r="BA40" s="912"/>
      <c r="BB40" s="912"/>
      <c r="BC40" s="912"/>
      <c r="BD40" s="912"/>
      <c r="BE40" s="912"/>
      <c r="BF40" s="912"/>
      <c r="BG40" s="912"/>
      <c r="BH40" s="912"/>
      <c r="BI40" s="912"/>
      <c r="BJ40" s="912"/>
      <c r="BK40" s="912"/>
      <c r="BL40" s="912"/>
      <c r="BM40" s="912"/>
      <c r="BN40" s="912"/>
      <c r="BO40" s="912"/>
      <c r="BP40" s="912"/>
      <c r="BQ40" s="912"/>
      <c r="BR40" s="912"/>
      <c r="BS40" s="912"/>
      <c r="BT40" s="912"/>
      <c r="BU40" s="912"/>
      <c r="BV40" s="912"/>
      <c r="BW40" s="912"/>
      <c r="BX40" s="912"/>
      <c r="BY40" s="912"/>
      <c r="BZ40" s="912"/>
      <c r="CA40" s="912"/>
      <c r="CB40" s="912"/>
    </row>
    <row r="41" spans="1:80" s="231" customFormat="1" ht="19.5" customHeight="1" x14ac:dyDescent="0.2">
      <c r="A41" s="230"/>
      <c r="B41" s="325"/>
      <c r="C41" s="390" t="s">
        <v>133</v>
      </c>
      <c r="D41" s="344" t="s">
        <v>251</v>
      </c>
      <c r="E41" s="410">
        <v>420</v>
      </c>
      <c r="F41" s="410" t="s">
        <v>505</v>
      </c>
      <c r="G41" s="424" t="s">
        <v>318</v>
      </c>
      <c r="H41" s="251"/>
      <c r="I41" s="337" t="s">
        <v>319</v>
      </c>
      <c r="J41" s="418" t="s">
        <v>320</v>
      </c>
      <c r="K41" s="393">
        <v>7.33</v>
      </c>
      <c r="L41" s="394">
        <f t="shared" si="21"/>
        <v>5443.3833560709409</v>
      </c>
      <c r="M41" s="395">
        <f t="shared" si="22"/>
        <v>5.86</v>
      </c>
      <c r="N41" s="778"/>
      <c r="O41" s="820">
        <f t="shared" si="5"/>
        <v>5.86</v>
      </c>
      <c r="P41" s="837">
        <f t="shared" si="3"/>
        <v>0</v>
      </c>
      <c r="Q41" s="398">
        <f t="shared" si="6"/>
        <v>0</v>
      </c>
      <c r="R41" s="328"/>
      <c r="S41" s="230"/>
      <c r="T41" s="397"/>
      <c r="U41" s="912"/>
      <c r="V41" s="913"/>
      <c r="W41" s="912"/>
      <c r="X41" s="912"/>
      <c r="Y41" s="912"/>
      <c r="Z41" s="912"/>
      <c r="AA41" s="912"/>
      <c r="AB41" s="912"/>
      <c r="AC41" s="912"/>
      <c r="AD41" s="912"/>
      <c r="AE41" s="912"/>
      <c r="AF41" s="912"/>
      <c r="AG41" s="912"/>
      <c r="AH41" s="912"/>
      <c r="AI41" s="912"/>
      <c r="AJ41" s="912"/>
      <c r="AK41" s="912"/>
      <c r="AL41" s="912"/>
      <c r="AM41" s="912"/>
      <c r="AN41" s="912"/>
      <c r="AO41" s="912"/>
      <c r="AP41" s="912"/>
      <c r="AQ41" s="912"/>
      <c r="AR41" s="912"/>
      <c r="AS41" s="912"/>
      <c r="AT41" s="912"/>
      <c r="AU41" s="912"/>
      <c r="AV41" s="912"/>
      <c r="AW41" s="912"/>
      <c r="AX41" s="912"/>
      <c r="AY41" s="912"/>
      <c r="AZ41" s="912"/>
      <c r="BA41" s="912"/>
      <c r="BB41" s="912"/>
      <c r="BC41" s="912"/>
      <c r="BD41" s="912"/>
      <c r="BE41" s="912"/>
      <c r="BF41" s="912"/>
      <c r="BG41" s="912"/>
      <c r="BH41" s="912"/>
      <c r="BI41" s="912"/>
      <c r="BJ41" s="912"/>
      <c r="BK41" s="912"/>
      <c r="BL41" s="912"/>
      <c r="BM41" s="912"/>
      <c r="BN41" s="912"/>
      <c r="BO41" s="912"/>
      <c r="BP41" s="912"/>
      <c r="BQ41" s="912"/>
      <c r="BR41" s="912"/>
      <c r="BS41" s="912"/>
      <c r="BT41" s="912"/>
      <c r="BU41" s="912"/>
      <c r="BV41" s="912"/>
      <c r="BW41" s="912"/>
      <c r="BX41" s="912"/>
      <c r="BY41" s="912"/>
      <c r="BZ41" s="912"/>
      <c r="CA41" s="912"/>
      <c r="CB41" s="912"/>
    </row>
    <row r="42" spans="1:80" s="231" customFormat="1" ht="19.5" customHeight="1" x14ac:dyDescent="0.2">
      <c r="A42" s="230"/>
      <c r="B42" s="325" t="s">
        <v>153</v>
      </c>
      <c r="C42" s="390" t="s">
        <v>133</v>
      </c>
      <c r="D42" s="344" t="s">
        <v>251</v>
      </c>
      <c r="E42" s="410">
        <v>450</v>
      </c>
      <c r="F42" s="410" t="s">
        <v>575</v>
      </c>
      <c r="G42" s="345" t="s">
        <v>473</v>
      </c>
      <c r="H42" s="148"/>
      <c r="I42" s="337" t="s">
        <v>101</v>
      </c>
      <c r="J42" s="421" t="s">
        <v>221</v>
      </c>
      <c r="K42" s="425">
        <v>7.52</v>
      </c>
      <c r="L42" s="394">
        <f t="shared" si="21"/>
        <v>5305.8510638297876</v>
      </c>
      <c r="M42" s="395">
        <f t="shared" si="22"/>
        <v>6.01</v>
      </c>
      <c r="N42" s="778"/>
      <c r="O42" s="820">
        <f t="shared" si="5"/>
        <v>6.01</v>
      </c>
      <c r="P42" s="837">
        <f t="shared" si="3"/>
        <v>0</v>
      </c>
      <c r="Q42" s="398">
        <f t="shared" si="6"/>
        <v>0</v>
      </c>
      <c r="R42" s="328"/>
      <c r="S42" s="230"/>
      <c r="T42" s="397"/>
      <c r="U42" s="912"/>
      <c r="V42" s="913"/>
      <c r="W42" s="912"/>
      <c r="X42" s="912"/>
      <c r="Y42" s="912"/>
      <c r="Z42" s="912"/>
      <c r="AA42" s="912"/>
      <c r="AB42" s="912"/>
      <c r="AC42" s="912"/>
      <c r="AD42" s="912"/>
      <c r="AE42" s="912"/>
      <c r="AF42" s="912"/>
      <c r="AG42" s="912"/>
      <c r="AH42" s="912"/>
      <c r="AI42" s="912"/>
      <c r="AJ42" s="912"/>
      <c r="AK42" s="912"/>
      <c r="AL42" s="912"/>
      <c r="AM42" s="912"/>
      <c r="AN42" s="912"/>
      <c r="AO42" s="912"/>
      <c r="AP42" s="912"/>
      <c r="AQ42" s="912"/>
      <c r="AR42" s="912"/>
      <c r="AS42" s="912"/>
      <c r="AT42" s="912"/>
      <c r="AU42" s="912"/>
      <c r="AV42" s="912"/>
      <c r="AW42" s="912"/>
      <c r="AX42" s="912"/>
      <c r="AY42" s="912"/>
      <c r="AZ42" s="912"/>
      <c r="BA42" s="912"/>
      <c r="BB42" s="912"/>
      <c r="BC42" s="912"/>
      <c r="BD42" s="912"/>
      <c r="BE42" s="912"/>
      <c r="BF42" s="912"/>
      <c r="BG42" s="912"/>
      <c r="BH42" s="912"/>
      <c r="BI42" s="912"/>
      <c r="BJ42" s="912"/>
      <c r="BK42" s="912"/>
      <c r="BL42" s="912"/>
      <c r="BM42" s="912"/>
      <c r="BN42" s="912"/>
      <c r="BO42" s="912"/>
      <c r="BP42" s="912"/>
      <c r="BQ42" s="912"/>
      <c r="BR42" s="912"/>
      <c r="BS42" s="912"/>
      <c r="BT42" s="912"/>
      <c r="BU42" s="912"/>
      <c r="BV42" s="912"/>
      <c r="BW42" s="912"/>
      <c r="BX42" s="912"/>
      <c r="BY42" s="912"/>
      <c r="BZ42" s="912"/>
      <c r="CA42" s="912"/>
      <c r="CB42" s="912"/>
    </row>
    <row r="43" spans="1:80" s="231" customFormat="1" ht="19.5" customHeight="1" x14ac:dyDescent="0.2">
      <c r="A43" s="230"/>
      <c r="B43" s="325"/>
      <c r="C43" s="390" t="s">
        <v>133</v>
      </c>
      <c r="D43" s="344" t="s">
        <v>251</v>
      </c>
      <c r="E43" s="410">
        <v>450</v>
      </c>
      <c r="F43" s="410" t="s">
        <v>575</v>
      </c>
      <c r="G43" s="345" t="s">
        <v>733</v>
      </c>
      <c r="H43" s="148"/>
      <c r="I43" s="337" t="s">
        <v>734</v>
      </c>
      <c r="J43" s="421" t="s">
        <v>735</v>
      </c>
      <c r="K43" s="425">
        <v>7.52</v>
      </c>
      <c r="L43" s="394">
        <f t="shared" si="21"/>
        <v>5305.8510638297876</v>
      </c>
      <c r="M43" s="395">
        <f t="shared" si="22"/>
        <v>6.01</v>
      </c>
      <c r="N43" s="778"/>
      <c r="O43" s="820">
        <f t="shared" si="5"/>
        <v>6.01</v>
      </c>
      <c r="P43" s="837">
        <f t="shared" si="3"/>
        <v>0</v>
      </c>
      <c r="Q43" s="398">
        <f t="shared" si="6"/>
        <v>0</v>
      </c>
      <c r="R43" s="328"/>
      <c r="S43" s="230"/>
      <c r="T43" s="397"/>
      <c r="U43" s="912"/>
      <c r="V43" s="913"/>
      <c r="W43" s="912"/>
      <c r="X43" s="912"/>
      <c r="Y43" s="912"/>
      <c r="Z43" s="912"/>
      <c r="AA43" s="912"/>
      <c r="AB43" s="912"/>
      <c r="AC43" s="912"/>
      <c r="AD43" s="912"/>
      <c r="AE43" s="912"/>
      <c r="AF43" s="912"/>
      <c r="AG43" s="912"/>
      <c r="AH43" s="912"/>
      <c r="AI43" s="912"/>
      <c r="AJ43" s="912"/>
      <c r="AK43" s="912"/>
      <c r="AL43" s="912"/>
      <c r="AM43" s="912"/>
      <c r="AN43" s="912"/>
      <c r="AO43" s="912"/>
      <c r="AP43" s="912"/>
      <c r="AQ43" s="912"/>
      <c r="AR43" s="912"/>
      <c r="AS43" s="912"/>
      <c r="AT43" s="912"/>
      <c r="AU43" s="912"/>
      <c r="AV43" s="912"/>
      <c r="AW43" s="912"/>
      <c r="AX43" s="912"/>
      <c r="AY43" s="912"/>
      <c r="AZ43" s="912"/>
      <c r="BA43" s="912"/>
      <c r="BB43" s="912"/>
      <c r="BC43" s="912"/>
      <c r="BD43" s="912"/>
      <c r="BE43" s="912"/>
      <c r="BF43" s="912"/>
      <c r="BG43" s="912"/>
      <c r="BH43" s="912"/>
      <c r="BI43" s="912"/>
      <c r="BJ43" s="912"/>
      <c r="BK43" s="912"/>
      <c r="BL43" s="912"/>
      <c r="BM43" s="912"/>
      <c r="BN43" s="912"/>
      <c r="BO43" s="912"/>
      <c r="BP43" s="912"/>
      <c r="BQ43" s="912"/>
      <c r="BR43" s="912"/>
      <c r="BS43" s="912"/>
      <c r="BT43" s="912"/>
      <c r="BU43" s="912"/>
      <c r="BV43" s="912"/>
      <c r="BW43" s="912"/>
      <c r="BX43" s="912"/>
      <c r="BY43" s="912"/>
      <c r="BZ43" s="912"/>
      <c r="CA43" s="912"/>
      <c r="CB43" s="912"/>
    </row>
    <row r="44" spans="1:80" s="231" customFormat="1" ht="19.5" customHeight="1" x14ac:dyDescent="0.2">
      <c r="A44" s="230"/>
      <c r="B44" s="325"/>
      <c r="C44" s="390" t="s">
        <v>133</v>
      </c>
      <c r="D44" s="344" t="s">
        <v>251</v>
      </c>
      <c r="E44" s="410">
        <v>72</v>
      </c>
      <c r="F44" s="410" t="s">
        <v>919</v>
      </c>
      <c r="G44" s="345" t="s">
        <v>920</v>
      </c>
      <c r="H44" s="148"/>
      <c r="I44" s="337" t="s">
        <v>908</v>
      </c>
      <c r="J44" s="421" t="s">
        <v>907</v>
      </c>
      <c r="K44" s="425">
        <v>7.52</v>
      </c>
      <c r="L44" s="394">
        <f t="shared" si="21"/>
        <v>5305.8510638297876</v>
      </c>
      <c r="M44" s="395">
        <f t="shared" si="22"/>
        <v>6.01</v>
      </c>
      <c r="N44" s="778"/>
      <c r="O44" s="820">
        <f t="shared" si="5"/>
        <v>6.01</v>
      </c>
      <c r="P44" s="837">
        <f t="shared" si="3"/>
        <v>0</v>
      </c>
      <c r="Q44" s="398">
        <f t="shared" si="6"/>
        <v>0</v>
      </c>
      <c r="R44" s="328"/>
      <c r="S44" s="230"/>
      <c r="T44" s="397"/>
      <c r="U44" s="912"/>
      <c r="V44" s="913"/>
      <c r="W44" s="912"/>
      <c r="X44" s="912"/>
      <c r="Y44" s="912"/>
      <c r="Z44" s="912"/>
      <c r="AA44" s="912"/>
      <c r="AB44" s="912"/>
      <c r="AC44" s="912"/>
      <c r="AD44" s="912"/>
      <c r="AE44" s="912"/>
      <c r="AF44" s="912"/>
      <c r="AG44" s="912"/>
      <c r="AH44" s="912"/>
      <c r="AI44" s="912"/>
      <c r="AJ44" s="912"/>
      <c r="AK44" s="912"/>
      <c r="AL44" s="912"/>
      <c r="AM44" s="912"/>
      <c r="AN44" s="912"/>
      <c r="AO44" s="912"/>
      <c r="AP44" s="912"/>
      <c r="AQ44" s="912"/>
      <c r="AR44" s="912"/>
      <c r="AS44" s="912"/>
      <c r="AT44" s="912"/>
      <c r="AU44" s="912"/>
      <c r="AV44" s="912"/>
      <c r="AW44" s="912"/>
      <c r="AX44" s="912"/>
      <c r="AY44" s="912"/>
      <c r="AZ44" s="912"/>
      <c r="BA44" s="912"/>
      <c r="BB44" s="912"/>
      <c r="BC44" s="912"/>
      <c r="BD44" s="912"/>
      <c r="BE44" s="912"/>
      <c r="BF44" s="912"/>
      <c r="BG44" s="912"/>
      <c r="BH44" s="912"/>
      <c r="BI44" s="912"/>
      <c r="BJ44" s="912"/>
      <c r="BK44" s="912"/>
      <c r="BL44" s="912"/>
      <c r="BM44" s="912"/>
      <c r="BN44" s="912"/>
      <c r="BO44" s="912"/>
      <c r="BP44" s="912"/>
      <c r="BQ44" s="912"/>
      <c r="BR44" s="912"/>
      <c r="BS44" s="912"/>
      <c r="BT44" s="912"/>
      <c r="BU44" s="912"/>
      <c r="BV44" s="912"/>
      <c r="BW44" s="912"/>
      <c r="BX44" s="912"/>
      <c r="BY44" s="912"/>
      <c r="BZ44" s="912"/>
      <c r="CA44" s="912"/>
      <c r="CB44" s="912"/>
    </row>
    <row r="45" spans="1:80" s="231" customFormat="1" ht="19.5" customHeight="1" x14ac:dyDescent="0.2">
      <c r="A45" s="230"/>
      <c r="B45" s="325"/>
      <c r="C45" s="344" t="s">
        <v>99</v>
      </c>
      <c r="D45" s="344" t="s">
        <v>148</v>
      </c>
      <c r="E45" s="419">
        <v>530</v>
      </c>
      <c r="F45" s="410" t="s">
        <v>574</v>
      </c>
      <c r="G45" s="424" t="s">
        <v>315</v>
      </c>
      <c r="H45" s="251"/>
      <c r="I45" s="337" t="s">
        <v>316</v>
      </c>
      <c r="J45" s="421" t="s">
        <v>317</v>
      </c>
      <c r="K45" s="393">
        <v>12.26</v>
      </c>
      <c r="L45" s="394">
        <f t="shared" si="21"/>
        <v>3254.4861337683524</v>
      </c>
      <c r="M45" s="395">
        <f t="shared" si="22"/>
        <v>9.7899999999999991</v>
      </c>
      <c r="N45" s="778"/>
      <c r="O45" s="820">
        <f t="shared" si="5"/>
        <v>9.7899999999999991</v>
      </c>
      <c r="P45" s="837">
        <f t="shared" si="3"/>
        <v>0</v>
      </c>
      <c r="Q45" s="398">
        <f t="shared" si="6"/>
        <v>0</v>
      </c>
      <c r="R45" s="328"/>
      <c r="S45" s="230"/>
      <c r="T45" s="397"/>
      <c r="U45" s="912"/>
      <c r="V45" s="913"/>
      <c r="W45" s="912"/>
      <c r="X45" s="912"/>
      <c r="Y45" s="912"/>
      <c r="Z45" s="912"/>
      <c r="AA45" s="912"/>
      <c r="AB45" s="912"/>
      <c r="AC45" s="912"/>
      <c r="AD45" s="912"/>
      <c r="AE45" s="912"/>
      <c r="AF45" s="912"/>
      <c r="AG45" s="912"/>
      <c r="AH45" s="912"/>
      <c r="AI45" s="912"/>
      <c r="AJ45" s="912"/>
      <c r="AK45" s="912"/>
      <c r="AL45" s="912"/>
      <c r="AM45" s="912"/>
      <c r="AN45" s="912"/>
      <c r="AO45" s="912"/>
      <c r="AP45" s="912"/>
      <c r="AQ45" s="912"/>
      <c r="AR45" s="912"/>
      <c r="AS45" s="912"/>
      <c r="AT45" s="912"/>
      <c r="AU45" s="912"/>
      <c r="AV45" s="912"/>
      <c r="AW45" s="912"/>
      <c r="AX45" s="912"/>
      <c r="AY45" s="912"/>
      <c r="AZ45" s="912"/>
      <c r="BA45" s="912"/>
      <c r="BB45" s="912"/>
      <c r="BC45" s="912"/>
      <c r="BD45" s="912"/>
      <c r="BE45" s="912"/>
      <c r="BF45" s="912"/>
      <c r="BG45" s="912"/>
      <c r="BH45" s="912"/>
      <c r="BI45" s="912"/>
      <c r="BJ45" s="912"/>
      <c r="BK45" s="912"/>
      <c r="BL45" s="912"/>
      <c r="BM45" s="912"/>
      <c r="BN45" s="912"/>
      <c r="BO45" s="912"/>
      <c r="BP45" s="912"/>
      <c r="BQ45" s="912"/>
      <c r="BR45" s="912"/>
      <c r="BS45" s="912"/>
      <c r="BT45" s="912"/>
      <c r="BU45" s="912"/>
      <c r="BV45" s="912"/>
      <c r="BW45" s="912"/>
      <c r="BX45" s="912"/>
      <c r="BY45" s="912"/>
      <c r="BZ45" s="912"/>
      <c r="CA45" s="912"/>
      <c r="CB45" s="912"/>
    </row>
    <row r="46" spans="1:80" s="231" customFormat="1" ht="19.5" hidden="1" customHeight="1" x14ac:dyDescent="0.2">
      <c r="A46" s="230"/>
      <c r="B46" s="325"/>
      <c r="C46" s="390" t="s">
        <v>99</v>
      </c>
      <c r="D46" s="344" t="s">
        <v>148</v>
      </c>
      <c r="E46" s="419">
        <v>530</v>
      </c>
      <c r="F46" s="410" t="s">
        <v>574</v>
      </c>
      <c r="G46" s="345" t="s">
        <v>474</v>
      </c>
      <c r="H46" s="148"/>
      <c r="I46" s="426" t="s">
        <v>127</v>
      </c>
      <c r="J46" s="421" t="s">
        <v>222</v>
      </c>
      <c r="K46" s="393">
        <v>12.26</v>
      </c>
      <c r="L46" s="394">
        <f t="shared" si="21"/>
        <v>3254.4861337683524</v>
      </c>
      <c r="M46" s="395">
        <f t="shared" si="22"/>
        <v>9.7899999999999991</v>
      </c>
      <c r="N46" s="778"/>
      <c r="O46" s="820">
        <f t="shared" si="5"/>
        <v>9.7899999999999991</v>
      </c>
      <c r="P46" s="837">
        <f t="shared" si="3"/>
        <v>0</v>
      </c>
      <c r="Q46" s="398">
        <f t="shared" si="6"/>
        <v>0</v>
      </c>
      <c r="R46" s="328"/>
      <c r="S46" s="230"/>
      <c r="T46" s="397"/>
      <c r="U46" s="912"/>
      <c r="V46" s="913"/>
      <c r="W46" s="912"/>
      <c r="X46" s="912"/>
      <c r="Y46" s="912"/>
      <c r="Z46" s="912"/>
      <c r="AA46" s="912"/>
      <c r="AB46" s="912"/>
      <c r="AC46" s="912"/>
      <c r="AD46" s="912"/>
      <c r="AE46" s="912"/>
      <c r="AF46" s="912"/>
      <c r="AG46" s="912"/>
      <c r="AH46" s="912"/>
      <c r="AI46" s="912"/>
      <c r="AJ46" s="912"/>
      <c r="AK46" s="912"/>
      <c r="AL46" s="912"/>
      <c r="AM46" s="912"/>
      <c r="AN46" s="912"/>
      <c r="AO46" s="912"/>
      <c r="AP46" s="912"/>
      <c r="AQ46" s="912"/>
      <c r="AR46" s="912"/>
      <c r="AS46" s="912"/>
      <c r="AT46" s="912"/>
      <c r="AU46" s="912"/>
      <c r="AV46" s="912"/>
      <c r="AW46" s="912"/>
      <c r="AX46" s="912"/>
      <c r="AY46" s="912"/>
      <c r="AZ46" s="912"/>
      <c r="BA46" s="912"/>
      <c r="BB46" s="912"/>
      <c r="BC46" s="912"/>
      <c r="BD46" s="912"/>
      <c r="BE46" s="912"/>
      <c r="BF46" s="912"/>
      <c r="BG46" s="912"/>
      <c r="BH46" s="912"/>
      <c r="BI46" s="912"/>
      <c r="BJ46" s="912"/>
      <c r="BK46" s="912"/>
      <c r="BL46" s="912"/>
      <c r="BM46" s="912"/>
      <c r="BN46" s="912"/>
      <c r="BO46" s="912"/>
      <c r="BP46" s="912"/>
      <c r="BQ46" s="912"/>
      <c r="BR46" s="912"/>
      <c r="BS46" s="912"/>
      <c r="BT46" s="912"/>
      <c r="BU46" s="912"/>
      <c r="BV46" s="912"/>
      <c r="BW46" s="912"/>
      <c r="BX46" s="912"/>
      <c r="BY46" s="912"/>
      <c r="BZ46" s="912"/>
      <c r="CA46" s="912"/>
      <c r="CB46" s="912"/>
    </row>
    <row r="47" spans="1:80" s="231" customFormat="1" ht="19.5" customHeight="1" x14ac:dyDescent="0.2">
      <c r="A47" s="230"/>
      <c r="B47" s="325"/>
      <c r="C47" s="390" t="s">
        <v>99</v>
      </c>
      <c r="D47" s="344" t="s">
        <v>148</v>
      </c>
      <c r="E47" s="419">
        <v>530</v>
      </c>
      <c r="F47" s="410" t="s">
        <v>574</v>
      </c>
      <c r="G47" s="345" t="s">
        <v>474</v>
      </c>
      <c r="H47" s="148"/>
      <c r="I47" s="426" t="s">
        <v>836</v>
      </c>
      <c r="J47" s="421" t="s">
        <v>835</v>
      </c>
      <c r="K47" s="393">
        <v>12.35</v>
      </c>
      <c r="L47" s="394">
        <f t="shared" si="21"/>
        <v>3230.7692307692309</v>
      </c>
      <c r="M47" s="395">
        <f t="shared" si="22"/>
        <v>9.8699999999999992</v>
      </c>
      <c r="N47" s="778"/>
      <c r="O47" s="820">
        <f t="shared" si="5"/>
        <v>9.8699999999999992</v>
      </c>
      <c r="P47" s="837">
        <f t="shared" si="3"/>
        <v>0</v>
      </c>
      <c r="Q47" s="398">
        <f t="shared" si="6"/>
        <v>0</v>
      </c>
      <c r="R47" s="328"/>
      <c r="S47" s="230"/>
      <c r="T47" s="397"/>
      <c r="U47" s="912"/>
      <c r="V47" s="913"/>
      <c r="W47" s="912"/>
      <c r="X47" s="912"/>
      <c r="Y47" s="912"/>
      <c r="Z47" s="912"/>
      <c r="AA47" s="912"/>
      <c r="AB47" s="912"/>
      <c r="AC47" s="912"/>
      <c r="AD47" s="912"/>
      <c r="AE47" s="912"/>
      <c r="AF47" s="912"/>
      <c r="AG47" s="912"/>
      <c r="AH47" s="912"/>
      <c r="AI47" s="912"/>
      <c r="AJ47" s="912"/>
      <c r="AK47" s="912"/>
      <c r="AL47" s="912"/>
      <c r="AM47" s="912"/>
      <c r="AN47" s="912"/>
      <c r="AO47" s="912"/>
      <c r="AP47" s="912"/>
      <c r="AQ47" s="912"/>
      <c r="AR47" s="912"/>
      <c r="AS47" s="912"/>
      <c r="AT47" s="912"/>
      <c r="AU47" s="912"/>
      <c r="AV47" s="912"/>
      <c r="AW47" s="912"/>
      <c r="AX47" s="912"/>
      <c r="AY47" s="912"/>
      <c r="AZ47" s="912"/>
      <c r="BA47" s="912"/>
      <c r="BB47" s="912"/>
      <c r="BC47" s="912"/>
      <c r="BD47" s="912"/>
      <c r="BE47" s="912"/>
      <c r="BF47" s="912"/>
      <c r="BG47" s="912"/>
      <c r="BH47" s="912"/>
      <c r="BI47" s="912"/>
      <c r="BJ47" s="912"/>
      <c r="BK47" s="912"/>
      <c r="BL47" s="912"/>
      <c r="BM47" s="912"/>
      <c r="BN47" s="912"/>
      <c r="BO47" s="912"/>
      <c r="BP47" s="912"/>
      <c r="BQ47" s="912"/>
      <c r="BR47" s="912"/>
      <c r="BS47" s="912"/>
      <c r="BT47" s="912"/>
      <c r="BU47" s="912"/>
      <c r="BV47" s="912"/>
      <c r="BW47" s="912"/>
      <c r="BX47" s="912"/>
      <c r="BY47" s="912"/>
      <c r="BZ47" s="912"/>
      <c r="CA47" s="912"/>
      <c r="CB47" s="912"/>
    </row>
    <row r="48" spans="1:80" s="429" customFormat="1" ht="19.5" customHeight="1" x14ac:dyDescent="0.2">
      <c r="A48" s="427"/>
      <c r="B48" s="389" t="s">
        <v>117</v>
      </c>
      <c r="C48" s="344" t="s">
        <v>133</v>
      </c>
      <c r="D48" s="344" t="s">
        <v>251</v>
      </c>
      <c r="E48" s="419">
        <v>573</v>
      </c>
      <c r="F48" s="410" t="s">
        <v>576</v>
      </c>
      <c r="G48" s="345" t="s">
        <v>475</v>
      </c>
      <c r="H48" s="148"/>
      <c r="I48" s="337" t="s">
        <v>138</v>
      </c>
      <c r="J48" s="421" t="s">
        <v>223</v>
      </c>
      <c r="K48" s="425">
        <v>15.35</v>
      </c>
      <c r="L48" s="394">
        <f t="shared" si="21"/>
        <v>2599.3485342019544</v>
      </c>
      <c r="M48" s="395">
        <f t="shared" si="22"/>
        <v>12.26</v>
      </c>
      <c r="N48" s="778"/>
      <c r="O48" s="820">
        <f t="shared" si="5"/>
        <v>12.26</v>
      </c>
      <c r="P48" s="837">
        <f t="shared" si="3"/>
        <v>0</v>
      </c>
      <c r="Q48" s="398">
        <f t="shared" si="6"/>
        <v>0</v>
      </c>
      <c r="R48" s="328"/>
      <c r="S48" s="427"/>
      <c r="T48" s="428"/>
    </row>
    <row r="49" spans="1:80" s="429" customFormat="1" ht="19.5" customHeight="1" x14ac:dyDescent="0.2">
      <c r="A49" s="427"/>
      <c r="B49" s="389"/>
      <c r="C49" s="344" t="s">
        <v>526</v>
      </c>
      <c r="D49" s="344" t="s">
        <v>148</v>
      </c>
      <c r="E49" s="419">
        <v>289</v>
      </c>
      <c r="F49" s="410" t="s">
        <v>577</v>
      </c>
      <c r="G49" s="430" t="s">
        <v>539</v>
      </c>
      <c r="H49" s="431"/>
      <c r="I49" s="337" t="s">
        <v>523</v>
      </c>
      <c r="J49" s="421" t="s">
        <v>524</v>
      </c>
      <c r="K49" s="425">
        <v>5.22</v>
      </c>
      <c r="L49" s="394">
        <f t="shared" si="21"/>
        <v>7643.6781609195405</v>
      </c>
      <c r="M49" s="395">
        <f t="shared" si="22"/>
        <v>4.17</v>
      </c>
      <c r="N49" s="778"/>
      <c r="O49" s="820">
        <f t="shared" si="5"/>
        <v>4.17</v>
      </c>
      <c r="P49" s="837">
        <f t="shared" si="3"/>
        <v>0</v>
      </c>
      <c r="Q49" s="398">
        <f t="shared" si="6"/>
        <v>0</v>
      </c>
      <c r="R49" s="328"/>
      <c r="S49" s="427"/>
      <c r="T49" s="428"/>
    </row>
    <row r="50" spans="1:80" s="231" customFormat="1" ht="19.5" customHeight="1" x14ac:dyDescent="0.2">
      <c r="A50" s="230"/>
      <c r="B50" s="325" t="s">
        <v>153</v>
      </c>
      <c r="C50" s="344" t="s">
        <v>140</v>
      </c>
      <c r="D50" s="344" t="s">
        <v>265</v>
      </c>
      <c r="E50" s="419">
        <v>498</v>
      </c>
      <c r="F50" s="410" t="s">
        <v>578</v>
      </c>
      <c r="G50" s="345" t="s">
        <v>476</v>
      </c>
      <c r="H50" s="148"/>
      <c r="I50" s="337" t="s">
        <v>137</v>
      </c>
      <c r="J50" s="421" t="s">
        <v>224</v>
      </c>
      <c r="K50" s="425">
        <v>10.52</v>
      </c>
      <c r="L50" s="394">
        <f t="shared" si="21"/>
        <v>3792.7756653992396</v>
      </c>
      <c r="M50" s="395">
        <f t="shared" si="22"/>
        <v>8.4</v>
      </c>
      <c r="N50" s="778"/>
      <c r="O50" s="820">
        <f t="shared" si="5"/>
        <v>8.4</v>
      </c>
      <c r="P50" s="837">
        <f t="shared" si="3"/>
        <v>0</v>
      </c>
      <c r="Q50" s="398">
        <f t="shared" si="6"/>
        <v>0</v>
      </c>
      <c r="R50" s="328"/>
      <c r="S50" s="230"/>
      <c r="T50" s="397"/>
      <c r="U50" s="912"/>
      <c r="V50" s="913"/>
      <c r="W50" s="912"/>
      <c r="X50" s="912"/>
      <c r="Y50" s="912"/>
      <c r="Z50" s="912"/>
      <c r="AA50" s="912"/>
      <c r="AB50" s="912"/>
      <c r="AC50" s="912"/>
      <c r="AD50" s="912"/>
      <c r="AE50" s="912"/>
      <c r="AF50" s="912"/>
      <c r="AG50" s="912"/>
      <c r="AH50" s="912"/>
      <c r="AI50" s="912"/>
      <c r="AJ50" s="912"/>
      <c r="AK50" s="912"/>
      <c r="AL50" s="912"/>
      <c r="AM50" s="912"/>
      <c r="AN50" s="912"/>
      <c r="AO50" s="912"/>
      <c r="AP50" s="912"/>
      <c r="AQ50" s="912"/>
      <c r="AR50" s="912"/>
      <c r="AS50" s="912"/>
      <c r="AT50" s="912"/>
      <c r="AU50" s="912"/>
      <c r="AV50" s="912"/>
      <c r="AW50" s="912"/>
      <c r="AX50" s="912"/>
      <c r="AY50" s="912"/>
      <c r="AZ50" s="912"/>
      <c r="BA50" s="912"/>
      <c r="BB50" s="912"/>
      <c r="BC50" s="912"/>
      <c r="BD50" s="912"/>
      <c r="BE50" s="912"/>
      <c r="BF50" s="912"/>
      <c r="BG50" s="912"/>
      <c r="BH50" s="912"/>
      <c r="BI50" s="912"/>
      <c r="BJ50" s="912"/>
      <c r="BK50" s="912"/>
      <c r="BL50" s="912"/>
      <c r="BM50" s="912"/>
      <c r="BN50" s="912"/>
      <c r="BO50" s="912"/>
      <c r="BP50" s="912"/>
      <c r="BQ50" s="912"/>
      <c r="BR50" s="912"/>
      <c r="BS50" s="912"/>
      <c r="BT50" s="912"/>
      <c r="BU50" s="912"/>
      <c r="BV50" s="912"/>
      <c r="BW50" s="912"/>
      <c r="BX50" s="912"/>
      <c r="BY50" s="912"/>
      <c r="BZ50" s="912"/>
      <c r="CA50" s="912"/>
      <c r="CB50" s="912"/>
    </row>
    <row r="51" spans="1:80" s="231" customFormat="1" ht="19.5" customHeight="1" x14ac:dyDescent="0.2">
      <c r="A51" s="230"/>
      <c r="B51" s="325" t="s">
        <v>230</v>
      </c>
      <c r="C51" s="344" t="s">
        <v>133</v>
      </c>
      <c r="D51" s="344" t="s">
        <v>251</v>
      </c>
      <c r="E51" s="419">
        <v>573</v>
      </c>
      <c r="F51" s="410" t="s">
        <v>576</v>
      </c>
      <c r="G51" s="345" t="s">
        <v>477</v>
      </c>
      <c r="H51" s="148"/>
      <c r="I51" s="337" t="s">
        <v>134</v>
      </c>
      <c r="J51" s="421" t="s">
        <v>225</v>
      </c>
      <c r="K51" s="425">
        <v>17.41</v>
      </c>
      <c r="L51" s="394">
        <f t="shared" si="21"/>
        <v>2291.786329695577</v>
      </c>
      <c r="M51" s="395">
        <f t="shared" si="22"/>
        <v>13.91</v>
      </c>
      <c r="N51" s="778"/>
      <c r="O51" s="820">
        <f t="shared" si="5"/>
        <v>13.91</v>
      </c>
      <c r="P51" s="837">
        <f t="shared" si="3"/>
        <v>0</v>
      </c>
      <c r="Q51" s="398">
        <f t="shared" si="6"/>
        <v>0</v>
      </c>
      <c r="R51" s="328"/>
      <c r="S51" s="230"/>
      <c r="T51" s="397"/>
      <c r="U51" s="912"/>
      <c r="V51" s="912"/>
      <c r="W51" s="912"/>
      <c r="X51" s="912"/>
      <c r="Y51" s="912"/>
      <c r="Z51" s="912"/>
      <c r="AA51" s="912"/>
      <c r="AB51" s="912"/>
      <c r="AC51" s="912"/>
      <c r="AD51" s="912"/>
      <c r="AE51" s="912"/>
      <c r="AF51" s="912"/>
      <c r="AG51" s="912"/>
      <c r="AH51" s="912"/>
      <c r="AI51" s="912"/>
      <c r="AJ51" s="912"/>
      <c r="AK51" s="912"/>
      <c r="AL51" s="912"/>
      <c r="AM51" s="912"/>
      <c r="AN51" s="912"/>
      <c r="AO51" s="912"/>
      <c r="AP51" s="912"/>
      <c r="AQ51" s="912"/>
      <c r="AR51" s="912"/>
      <c r="AS51" s="912"/>
      <c r="AT51" s="912"/>
      <c r="AU51" s="912"/>
      <c r="AV51" s="912"/>
      <c r="AW51" s="912"/>
      <c r="AX51" s="912"/>
      <c r="AY51" s="912"/>
      <c r="AZ51" s="912"/>
      <c r="BA51" s="912"/>
      <c r="BB51" s="912"/>
      <c r="BC51" s="912"/>
      <c r="BD51" s="912"/>
      <c r="BE51" s="912"/>
      <c r="BF51" s="912"/>
      <c r="BG51" s="912"/>
      <c r="BH51" s="912"/>
      <c r="BI51" s="912"/>
      <c r="BJ51" s="912"/>
      <c r="BK51" s="912"/>
      <c r="BL51" s="912"/>
      <c r="BM51" s="912"/>
      <c r="BN51" s="912"/>
      <c r="BO51" s="912"/>
      <c r="BP51" s="912"/>
      <c r="BQ51" s="912"/>
      <c r="BR51" s="912"/>
      <c r="BS51" s="912"/>
      <c r="BT51" s="912"/>
      <c r="BU51" s="912"/>
      <c r="BV51" s="912"/>
      <c r="BW51" s="912"/>
      <c r="BX51" s="912"/>
      <c r="BY51" s="912"/>
      <c r="BZ51" s="912"/>
      <c r="CA51" s="912"/>
      <c r="CB51" s="912"/>
    </row>
    <row r="52" spans="1:80" s="231" customFormat="1" ht="19.5" customHeight="1" x14ac:dyDescent="0.2">
      <c r="A52" s="230"/>
      <c r="B52" s="389" t="s">
        <v>117</v>
      </c>
      <c r="C52" s="344" t="s">
        <v>139</v>
      </c>
      <c r="D52" s="344" t="s">
        <v>266</v>
      </c>
      <c r="E52" s="419">
        <v>1332</v>
      </c>
      <c r="F52" s="410" t="s">
        <v>579</v>
      </c>
      <c r="G52" s="345" t="s">
        <v>478</v>
      </c>
      <c r="H52" s="148"/>
      <c r="I52" s="337" t="s">
        <v>192</v>
      </c>
      <c r="J52" s="421" t="s">
        <v>226</v>
      </c>
      <c r="K52" s="425">
        <v>30.97</v>
      </c>
      <c r="L52" s="394">
        <f t="shared" si="21"/>
        <v>1288.3435582822087</v>
      </c>
      <c r="M52" s="395">
        <f t="shared" si="22"/>
        <v>24.74</v>
      </c>
      <c r="N52" s="778"/>
      <c r="O52" s="820">
        <f t="shared" si="5"/>
        <v>24.74</v>
      </c>
      <c r="P52" s="837">
        <f t="shared" si="3"/>
        <v>0</v>
      </c>
      <c r="Q52" s="398">
        <f t="shared" si="6"/>
        <v>0</v>
      </c>
      <c r="R52" s="328"/>
      <c r="S52" s="230"/>
      <c r="T52" s="397"/>
      <c r="U52" s="912"/>
      <c r="V52" s="912"/>
      <c r="W52" s="912"/>
      <c r="X52" s="912"/>
      <c r="Y52" s="912"/>
      <c r="Z52" s="912"/>
      <c r="AA52" s="912"/>
      <c r="AB52" s="912"/>
      <c r="AC52" s="912"/>
      <c r="AD52" s="912"/>
      <c r="AE52" s="912"/>
      <c r="AF52" s="912"/>
      <c r="AG52" s="912"/>
      <c r="AH52" s="912"/>
      <c r="AI52" s="912"/>
      <c r="AJ52" s="912"/>
      <c r="AK52" s="912"/>
      <c r="AL52" s="912"/>
      <c r="AM52" s="912"/>
      <c r="AN52" s="912"/>
      <c r="AO52" s="912"/>
      <c r="AP52" s="912"/>
      <c r="AQ52" s="912"/>
      <c r="AR52" s="912"/>
      <c r="AS52" s="912"/>
      <c r="AT52" s="912"/>
      <c r="AU52" s="912"/>
      <c r="AV52" s="912"/>
      <c r="AW52" s="912"/>
      <c r="AX52" s="912"/>
      <c r="AY52" s="912"/>
      <c r="AZ52" s="912"/>
      <c r="BA52" s="912"/>
      <c r="BB52" s="912"/>
      <c r="BC52" s="912"/>
      <c r="BD52" s="912"/>
      <c r="BE52" s="912"/>
      <c r="BF52" s="912"/>
      <c r="BG52" s="912"/>
      <c r="BH52" s="912"/>
      <c r="BI52" s="912"/>
      <c r="BJ52" s="912"/>
      <c r="BK52" s="912"/>
      <c r="BL52" s="912"/>
      <c r="BM52" s="912"/>
      <c r="BN52" s="912"/>
      <c r="BO52" s="912"/>
      <c r="BP52" s="912"/>
      <c r="BQ52" s="912"/>
      <c r="BR52" s="912"/>
      <c r="BS52" s="912"/>
      <c r="BT52" s="912"/>
      <c r="BU52" s="912"/>
      <c r="BV52" s="912"/>
      <c r="BW52" s="912"/>
      <c r="BX52" s="912"/>
      <c r="BY52" s="912"/>
      <c r="BZ52" s="912"/>
      <c r="CA52" s="912"/>
      <c r="CB52" s="912"/>
    </row>
    <row r="53" spans="1:80" s="231" customFormat="1" ht="19.5" customHeight="1" x14ac:dyDescent="0.2">
      <c r="A53" s="230"/>
      <c r="B53" s="389"/>
      <c r="C53" s="344" t="s">
        <v>99</v>
      </c>
      <c r="D53" s="344" t="s">
        <v>148</v>
      </c>
      <c r="E53" s="419">
        <v>530</v>
      </c>
      <c r="F53" s="410" t="s">
        <v>574</v>
      </c>
      <c r="G53" s="345" t="s">
        <v>479</v>
      </c>
      <c r="H53" s="148"/>
      <c r="I53" s="337" t="s">
        <v>150</v>
      </c>
      <c r="J53" s="421" t="s">
        <v>227</v>
      </c>
      <c r="K53" s="425">
        <v>9.7200000000000006</v>
      </c>
      <c r="L53" s="394">
        <f t="shared" si="21"/>
        <v>4104.9382716049377</v>
      </c>
      <c r="M53" s="395">
        <f t="shared" si="22"/>
        <v>7.76</v>
      </c>
      <c r="N53" s="781"/>
      <c r="O53" s="825">
        <f t="shared" ref="O53:O95" si="23">M53</f>
        <v>7.76</v>
      </c>
      <c r="P53" s="842">
        <f t="shared" si="3"/>
        <v>0</v>
      </c>
      <c r="Q53" s="432">
        <f t="shared" ref="Q53:Q95" si="24">O53*N53</f>
        <v>0</v>
      </c>
      <c r="R53" s="328"/>
      <c r="S53" s="230"/>
      <c r="T53" s="397"/>
      <c r="U53" s="912"/>
      <c r="V53" s="912"/>
      <c r="W53" s="912"/>
      <c r="X53" s="912"/>
      <c r="Y53" s="912"/>
      <c r="Z53" s="912"/>
      <c r="AA53" s="912"/>
      <c r="AB53" s="912"/>
      <c r="AC53" s="912"/>
      <c r="AD53" s="912"/>
      <c r="AE53" s="912"/>
      <c r="AF53" s="912"/>
      <c r="AG53" s="912"/>
      <c r="AH53" s="912"/>
      <c r="AI53" s="912"/>
      <c r="AJ53" s="912"/>
      <c r="AK53" s="912"/>
      <c r="AL53" s="912"/>
      <c r="AM53" s="912"/>
      <c r="AN53" s="912"/>
      <c r="AO53" s="912"/>
      <c r="AP53" s="912"/>
      <c r="AQ53" s="912"/>
      <c r="AR53" s="912"/>
      <c r="AS53" s="912"/>
      <c r="AT53" s="912"/>
      <c r="AU53" s="912"/>
      <c r="AV53" s="912"/>
      <c r="AW53" s="912"/>
      <c r="AX53" s="912"/>
      <c r="AY53" s="912"/>
      <c r="AZ53" s="912"/>
      <c r="BA53" s="912"/>
      <c r="BB53" s="912"/>
      <c r="BC53" s="912"/>
      <c r="BD53" s="912"/>
      <c r="BE53" s="912"/>
      <c r="BF53" s="912"/>
      <c r="BG53" s="912"/>
      <c r="BH53" s="912"/>
      <c r="BI53" s="912"/>
      <c r="BJ53" s="912"/>
      <c r="BK53" s="912"/>
      <c r="BL53" s="912"/>
      <c r="BM53" s="912"/>
      <c r="BN53" s="912"/>
      <c r="BO53" s="912"/>
      <c r="BP53" s="912"/>
      <c r="BQ53" s="912"/>
      <c r="BR53" s="912"/>
      <c r="BS53" s="912"/>
      <c r="BT53" s="912"/>
      <c r="BU53" s="912"/>
      <c r="BV53" s="912"/>
      <c r="BW53" s="912"/>
      <c r="BX53" s="912"/>
      <c r="BY53" s="912"/>
      <c r="BZ53" s="912"/>
      <c r="CA53" s="912"/>
      <c r="CB53" s="912"/>
    </row>
    <row r="54" spans="1:80" s="231" customFormat="1" ht="19.5" customHeight="1" x14ac:dyDescent="0.2">
      <c r="A54" s="230"/>
      <c r="B54" s="389"/>
      <c r="C54" s="344" t="s">
        <v>99</v>
      </c>
      <c r="D54" s="344" t="s">
        <v>148</v>
      </c>
      <c r="E54" s="419">
        <v>572</v>
      </c>
      <c r="F54" s="410" t="s">
        <v>506</v>
      </c>
      <c r="G54" s="345" t="s">
        <v>480</v>
      </c>
      <c r="H54" s="326"/>
      <c r="I54" s="337" t="s">
        <v>151</v>
      </c>
      <c r="J54" s="421" t="s">
        <v>228</v>
      </c>
      <c r="K54" s="425">
        <v>16.260000000000002</v>
      </c>
      <c r="L54" s="394">
        <f t="shared" si="21"/>
        <v>2453.8745387453873</v>
      </c>
      <c r="M54" s="395">
        <f t="shared" si="22"/>
        <v>12.99</v>
      </c>
      <c r="N54" s="781"/>
      <c r="O54" s="825">
        <f t="shared" si="23"/>
        <v>12.99</v>
      </c>
      <c r="P54" s="842">
        <f t="shared" si="3"/>
        <v>0</v>
      </c>
      <c r="Q54" s="432">
        <f t="shared" si="24"/>
        <v>0</v>
      </c>
      <c r="R54" s="328"/>
      <c r="S54" s="230"/>
      <c r="T54" s="397"/>
      <c r="U54" s="912"/>
      <c r="V54" s="912"/>
      <c r="W54" s="912"/>
      <c r="X54" s="912"/>
      <c r="Y54" s="912"/>
      <c r="Z54" s="912"/>
      <c r="AA54" s="912"/>
      <c r="AB54" s="912"/>
      <c r="AC54" s="912"/>
      <c r="AD54" s="912"/>
      <c r="AE54" s="912"/>
      <c r="AF54" s="912"/>
      <c r="AG54" s="912"/>
      <c r="AH54" s="912"/>
      <c r="AI54" s="912"/>
      <c r="AJ54" s="912"/>
      <c r="AK54" s="912"/>
      <c r="AL54" s="912"/>
      <c r="AM54" s="912"/>
      <c r="AN54" s="912"/>
      <c r="AO54" s="912"/>
      <c r="AP54" s="912"/>
      <c r="AQ54" s="912"/>
      <c r="AR54" s="912"/>
      <c r="AS54" s="912"/>
      <c r="AT54" s="912"/>
      <c r="AU54" s="912"/>
      <c r="AV54" s="912"/>
      <c r="AW54" s="912"/>
      <c r="AX54" s="912"/>
      <c r="AY54" s="912"/>
      <c r="AZ54" s="912"/>
      <c r="BA54" s="912"/>
      <c r="BB54" s="912"/>
      <c r="BC54" s="912"/>
      <c r="BD54" s="912"/>
      <c r="BE54" s="912"/>
      <c r="BF54" s="912"/>
      <c r="BG54" s="912"/>
      <c r="BH54" s="912"/>
      <c r="BI54" s="912"/>
      <c r="BJ54" s="912"/>
      <c r="BK54" s="912"/>
      <c r="BL54" s="912"/>
      <c r="BM54" s="912"/>
      <c r="BN54" s="912"/>
      <c r="BO54" s="912"/>
      <c r="BP54" s="912"/>
      <c r="BQ54" s="912"/>
      <c r="BR54" s="912"/>
      <c r="BS54" s="912"/>
      <c r="BT54" s="912"/>
      <c r="BU54" s="912"/>
      <c r="BV54" s="912"/>
      <c r="BW54" s="912"/>
      <c r="BX54" s="912"/>
      <c r="BY54" s="912"/>
      <c r="BZ54" s="912"/>
      <c r="CA54" s="912"/>
      <c r="CB54" s="912"/>
    </row>
    <row r="55" spans="1:80" s="231" customFormat="1" ht="19.5" customHeight="1" x14ac:dyDescent="0.2">
      <c r="A55" s="230"/>
      <c r="B55" s="389"/>
      <c r="C55" s="463" t="s">
        <v>99</v>
      </c>
      <c r="D55" s="463" t="s">
        <v>148</v>
      </c>
      <c r="E55" s="504">
        <v>318</v>
      </c>
      <c r="F55" s="496" t="s">
        <v>580</v>
      </c>
      <c r="G55" s="464" t="s">
        <v>626</v>
      </c>
      <c r="H55" s="509"/>
      <c r="I55" s="465" t="s">
        <v>628</v>
      </c>
      <c r="J55" s="505" t="s">
        <v>624</v>
      </c>
      <c r="K55" s="495">
        <v>8.9600000000000009</v>
      </c>
      <c r="L55" s="394">
        <f t="shared" si="21"/>
        <v>4453.125</v>
      </c>
      <c r="M55" s="395">
        <f t="shared" si="22"/>
        <v>7.16</v>
      </c>
      <c r="N55" s="781"/>
      <c r="O55" s="825">
        <f t="shared" ref="O55:O56" si="25">M55</f>
        <v>7.16</v>
      </c>
      <c r="P55" s="842">
        <f t="shared" si="3"/>
        <v>0</v>
      </c>
      <c r="Q55" s="432">
        <f t="shared" ref="Q55:Q56" si="26">O55*N55</f>
        <v>0</v>
      </c>
      <c r="R55" s="328"/>
      <c r="S55" s="230"/>
      <c r="T55" s="397"/>
      <c r="U55" s="912"/>
      <c r="V55" s="912"/>
      <c r="W55" s="912"/>
      <c r="X55" s="912"/>
      <c r="Y55" s="912"/>
      <c r="Z55" s="912"/>
      <c r="AA55" s="912"/>
      <c r="AB55" s="912"/>
      <c r="AC55" s="912"/>
      <c r="AD55" s="912"/>
      <c r="AE55" s="912"/>
      <c r="AF55" s="912"/>
      <c r="AG55" s="912"/>
      <c r="AH55" s="912"/>
      <c r="AI55" s="912"/>
      <c r="AJ55" s="912"/>
      <c r="AK55" s="912"/>
      <c r="AL55" s="912"/>
      <c r="AM55" s="912"/>
      <c r="AN55" s="912"/>
      <c r="AO55" s="912"/>
      <c r="AP55" s="912"/>
      <c r="AQ55" s="912"/>
      <c r="AR55" s="912"/>
      <c r="AS55" s="912"/>
      <c r="AT55" s="912"/>
      <c r="AU55" s="912"/>
      <c r="AV55" s="912"/>
      <c r="AW55" s="912"/>
      <c r="AX55" s="912"/>
      <c r="AY55" s="912"/>
      <c r="AZ55" s="912"/>
      <c r="BA55" s="912"/>
      <c r="BB55" s="912"/>
      <c r="BC55" s="912"/>
      <c r="BD55" s="912"/>
      <c r="BE55" s="912"/>
      <c r="BF55" s="912"/>
      <c r="BG55" s="912"/>
      <c r="BH55" s="912"/>
      <c r="BI55" s="912"/>
      <c r="BJ55" s="912"/>
      <c r="BK55" s="912"/>
      <c r="BL55" s="912"/>
      <c r="BM55" s="912"/>
      <c r="BN55" s="912"/>
      <c r="BO55" s="912"/>
      <c r="BP55" s="912"/>
      <c r="BQ55" s="912"/>
      <c r="BR55" s="912"/>
      <c r="BS55" s="912"/>
      <c r="BT55" s="912"/>
      <c r="BU55" s="912"/>
      <c r="BV55" s="912"/>
      <c r="BW55" s="912"/>
      <c r="BX55" s="912"/>
      <c r="BY55" s="912"/>
      <c r="BZ55" s="912"/>
      <c r="CA55" s="912"/>
      <c r="CB55" s="912"/>
    </row>
    <row r="56" spans="1:80" s="231" customFormat="1" ht="19.5" customHeight="1" thickBot="1" x14ac:dyDescent="0.25">
      <c r="A56" s="230"/>
      <c r="B56" s="389"/>
      <c r="C56" s="463" t="s">
        <v>99</v>
      </c>
      <c r="D56" s="463" t="s">
        <v>148</v>
      </c>
      <c r="E56" s="504">
        <v>318</v>
      </c>
      <c r="F56" s="496" t="s">
        <v>580</v>
      </c>
      <c r="G56" s="464" t="s">
        <v>627</v>
      </c>
      <c r="H56" s="509"/>
      <c r="I56" s="465" t="s">
        <v>629</v>
      </c>
      <c r="J56" s="505" t="s">
        <v>625</v>
      </c>
      <c r="K56" s="495">
        <v>9.0299999999999994</v>
      </c>
      <c r="L56" s="394">
        <f t="shared" si="21"/>
        <v>4418.604651162791</v>
      </c>
      <c r="M56" s="395">
        <f>ROUNDUP(+$M$6*$K56,2)</f>
        <v>7.22</v>
      </c>
      <c r="N56" s="782"/>
      <c r="O56" s="826">
        <f t="shared" si="25"/>
        <v>7.22</v>
      </c>
      <c r="P56" s="843">
        <f t="shared" si="3"/>
        <v>0</v>
      </c>
      <c r="Q56" s="433">
        <f t="shared" si="26"/>
        <v>0</v>
      </c>
      <c r="R56" s="328"/>
      <c r="S56" s="230"/>
      <c r="T56" s="397"/>
      <c r="U56" s="912"/>
      <c r="V56" s="912"/>
      <c r="W56" s="912"/>
      <c r="X56" s="912"/>
      <c r="Y56" s="912"/>
      <c r="Z56" s="912"/>
      <c r="AA56" s="912"/>
      <c r="AB56" s="912"/>
      <c r="AC56" s="912"/>
      <c r="AD56" s="912"/>
      <c r="AE56" s="912"/>
      <c r="AF56" s="912"/>
      <c r="AG56" s="912"/>
      <c r="AH56" s="912"/>
      <c r="AI56" s="912"/>
      <c r="AJ56" s="912"/>
      <c r="AK56" s="912"/>
      <c r="AL56" s="912"/>
      <c r="AM56" s="912"/>
      <c r="AN56" s="912"/>
      <c r="AO56" s="912"/>
      <c r="AP56" s="912"/>
      <c r="AQ56" s="912"/>
      <c r="AR56" s="912"/>
      <c r="AS56" s="912"/>
      <c r="AT56" s="912"/>
      <c r="AU56" s="912"/>
      <c r="AV56" s="912"/>
      <c r="AW56" s="912"/>
      <c r="AX56" s="912"/>
      <c r="AY56" s="912"/>
      <c r="AZ56" s="912"/>
      <c r="BA56" s="912"/>
      <c r="BB56" s="912"/>
      <c r="BC56" s="912"/>
      <c r="BD56" s="912"/>
      <c r="BE56" s="912"/>
      <c r="BF56" s="912"/>
      <c r="BG56" s="912"/>
      <c r="BH56" s="912"/>
      <c r="BI56" s="912"/>
      <c r="BJ56" s="912"/>
      <c r="BK56" s="912"/>
      <c r="BL56" s="912"/>
      <c r="BM56" s="912"/>
      <c r="BN56" s="912"/>
      <c r="BO56" s="912"/>
      <c r="BP56" s="912"/>
      <c r="BQ56" s="912"/>
      <c r="BR56" s="912"/>
      <c r="BS56" s="912"/>
      <c r="BT56" s="912"/>
      <c r="BU56" s="912"/>
      <c r="BV56" s="912"/>
      <c r="BW56" s="912"/>
      <c r="BX56" s="912"/>
      <c r="BY56" s="912"/>
      <c r="BZ56" s="912"/>
      <c r="CA56" s="912"/>
      <c r="CB56" s="912"/>
    </row>
    <row r="57" spans="1:80" s="231" customFormat="1" ht="7.5" customHeight="1" thickBot="1" x14ac:dyDescent="0.25">
      <c r="A57" s="230"/>
      <c r="B57" s="389"/>
      <c r="C57" s="390"/>
      <c r="D57" s="344"/>
      <c r="E57" s="390"/>
      <c r="F57" s="344"/>
      <c r="G57" s="420"/>
      <c r="H57" s="326"/>
      <c r="I57" s="337"/>
      <c r="J57" s="434"/>
      <c r="K57" s="393"/>
      <c r="L57" s="394"/>
      <c r="M57" s="395"/>
      <c r="N57" s="435"/>
      <c r="O57" s="408"/>
      <c r="P57" s="844"/>
      <c r="Q57" s="436"/>
      <c r="R57" s="328"/>
      <c r="S57" s="230"/>
      <c r="T57" s="397"/>
      <c r="U57" s="912"/>
      <c r="V57" s="912"/>
      <c r="W57" s="912"/>
      <c r="X57" s="912"/>
      <c r="Y57" s="912"/>
      <c r="Z57" s="912"/>
      <c r="AA57" s="912"/>
      <c r="AB57" s="912"/>
      <c r="AC57" s="912"/>
      <c r="AD57" s="912"/>
      <c r="AE57" s="912"/>
      <c r="AF57" s="912"/>
      <c r="AG57" s="912"/>
      <c r="AH57" s="912"/>
      <c r="AI57" s="912"/>
      <c r="AJ57" s="912"/>
      <c r="AK57" s="912"/>
      <c r="AL57" s="912"/>
      <c r="AM57" s="912"/>
      <c r="AN57" s="912"/>
      <c r="AO57" s="912"/>
      <c r="AP57" s="912"/>
      <c r="AQ57" s="912"/>
      <c r="AR57" s="912"/>
      <c r="AS57" s="912"/>
      <c r="AT57" s="912"/>
      <c r="AU57" s="912"/>
      <c r="AV57" s="912"/>
      <c r="AW57" s="912"/>
      <c r="AX57" s="912"/>
      <c r="AY57" s="912"/>
      <c r="AZ57" s="912"/>
      <c r="BA57" s="912"/>
      <c r="BB57" s="912"/>
      <c r="BC57" s="912"/>
      <c r="BD57" s="912"/>
      <c r="BE57" s="912"/>
      <c r="BF57" s="912"/>
      <c r="BG57" s="912"/>
      <c r="BH57" s="912"/>
      <c r="BI57" s="912"/>
      <c r="BJ57" s="912"/>
      <c r="BK57" s="912"/>
      <c r="BL57" s="912"/>
      <c r="BM57" s="912"/>
      <c r="BN57" s="912"/>
      <c r="BO57" s="912"/>
      <c r="BP57" s="912"/>
      <c r="BQ57" s="912"/>
      <c r="BR57" s="912"/>
      <c r="BS57" s="912"/>
      <c r="BT57" s="912"/>
      <c r="BU57" s="912"/>
      <c r="BV57" s="912"/>
      <c r="BW57" s="912"/>
      <c r="BX57" s="912"/>
      <c r="BY57" s="912"/>
      <c r="BZ57" s="912"/>
      <c r="CA57" s="912"/>
      <c r="CB57" s="912"/>
    </row>
    <row r="58" spans="1:80" s="231" customFormat="1" ht="19.5" customHeight="1" x14ac:dyDescent="0.2">
      <c r="A58" s="230"/>
      <c r="B58" s="389"/>
      <c r="C58" s="410" t="s">
        <v>122</v>
      </c>
      <c r="D58" s="410" t="s">
        <v>246</v>
      </c>
      <c r="E58" s="440">
        <v>1141</v>
      </c>
      <c r="F58" s="344" t="s">
        <v>569</v>
      </c>
      <c r="G58" s="388" t="s">
        <v>548</v>
      </c>
      <c r="H58" s="437"/>
      <c r="I58" s="413" t="s">
        <v>546</v>
      </c>
      <c r="J58" s="404" t="s">
        <v>547</v>
      </c>
      <c r="K58" s="425">
        <v>9.02</v>
      </c>
      <c r="L58" s="414">
        <f t="shared" ref="L58:L63" si="27">39900/$K58</f>
        <v>4423.5033259423508</v>
      </c>
      <c r="M58" s="415">
        <f t="shared" ref="M58" si="28">ROUND(+$M$6*$K58,2)</f>
        <v>7.21</v>
      </c>
      <c r="N58" s="783"/>
      <c r="O58" s="827">
        <f>M58</f>
        <v>7.21</v>
      </c>
      <c r="P58" s="845">
        <f t="shared" ref="P58:P63" si="29">N58*K58</f>
        <v>0</v>
      </c>
      <c r="Q58" s="438">
        <f t="shared" si="24"/>
        <v>0</v>
      </c>
      <c r="R58" s="328"/>
      <c r="S58" s="230"/>
      <c r="T58" s="397"/>
      <c r="U58" s="912"/>
      <c r="V58" s="912"/>
      <c r="W58" s="912"/>
      <c r="X58" s="912"/>
      <c r="Y58" s="912"/>
      <c r="Z58" s="912"/>
      <c r="AA58" s="912"/>
      <c r="AB58" s="912"/>
      <c r="AC58" s="912"/>
      <c r="AD58" s="912"/>
      <c r="AE58" s="912"/>
      <c r="AF58" s="912"/>
      <c r="AG58" s="912"/>
      <c r="AH58" s="912"/>
      <c r="AI58" s="912"/>
      <c r="AJ58" s="912"/>
      <c r="AK58" s="912"/>
      <c r="AL58" s="912"/>
      <c r="AM58" s="912"/>
      <c r="AN58" s="912"/>
      <c r="AO58" s="912"/>
      <c r="AP58" s="912"/>
      <c r="AQ58" s="912"/>
      <c r="AR58" s="912"/>
      <c r="AS58" s="912"/>
      <c r="AT58" s="912"/>
      <c r="AU58" s="912"/>
      <c r="AV58" s="912"/>
      <c r="AW58" s="912"/>
      <c r="AX58" s="912"/>
      <c r="AY58" s="912"/>
      <c r="AZ58" s="912"/>
      <c r="BA58" s="912"/>
      <c r="BB58" s="912"/>
      <c r="BC58" s="912"/>
      <c r="BD58" s="912"/>
      <c r="BE58" s="912"/>
      <c r="BF58" s="912"/>
      <c r="BG58" s="912"/>
      <c r="BH58" s="912"/>
      <c r="BI58" s="912"/>
      <c r="BJ58" s="912"/>
      <c r="BK58" s="912"/>
      <c r="BL58" s="912"/>
      <c r="BM58" s="912"/>
      <c r="BN58" s="912"/>
      <c r="BO58" s="912"/>
      <c r="BP58" s="912"/>
      <c r="BQ58" s="912"/>
      <c r="BR58" s="912"/>
      <c r="BS58" s="912"/>
      <c r="BT58" s="912"/>
      <c r="BU58" s="912"/>
      <c r="BV58" s="912"/>
      <c r="BW58" s="912"/>
      <c r="BX58" s="912"/>
      <c r="BY58" s="912"/>
      <c r="BZ58" s="912"/>
      <c r="CA58" s="912"/>
      <c r="CB58" s="912"/>
    </row>
    <row r="59" spans="1:80" s="231" customFormat="1" ht="19.5" customHeight="1" x14ac:dyDescent="0.2">
      <c r="A59" s="230"/>
      <c r="B59" s="389"/>
      <c r="C59" s="410" t="s">
        <v>389</v>
      </c>
      <c r="D59" s="410" t="s">
        <v>388</v>
      </c>
      <c r="E59" s="440">
        <v>774</v>
      </c>
      <c r="F59" s="344" t="s">
        <v>569</v>
      </c>
      <c r="G59" s="388" t="s">
        <v>551</v>
      </c>
      <c r="H59" s="437"/>
      <c r="I59" s="413" t="s">
        <v>550</v>
      </c>
      <c r="J59" s="404" t="s">
        <v>549</v>
      </c>
      <c r="K59" s="425">
        <v>6.08</v>
      </c>
      <c r="L59" s="414">
        <f t="shared" si="27"/>
        <v>6562.5</v>
      </c>
      <c r="M59" s="415">
        <f t="shared" ref="M59" si="30">ROUND(+$M$6*$K59,2)</f>
        <v>4.8600000000000003</v>
      </c>
      <c r="N59" s="781"/>
      <c r="O59" s="825">
        <f>M59</f>
        <v>4.8600000000000003</v>
      </c>
      <c r="P59" s="846">
        <f t="shared" si="29"/>
        <v>0</v>
      </c>
      <c r="Q59" s="422">
        <f>O59*N59</f>
        <v>0</v>
      </c>
      <c r="R59" s="328"/>
      <c r="S59" s="230"/>
      <c r="T59" s="397"/>
      <c r="U59" s="912"/>
      <c r="V59" s="912"/>
      <c r="W59" s="912"/>
      <c r="X59" s="912"/>
      <c r="Y59" s="912"/>
      <c r="Z59" s="912"/>
      <c r="AA59" s="912"/>
      <c r="AB59" s="912"/>
      <c r="AC59" s="912"/>
      <c r="AD59" s="912"/>
      <c r="AE59" s="912"/>
      <c r="AF59" s="912"/>
      <c r="AG59" s="912"/>
      <c r="AH59" s="912"/>
      <c r="AI59" s="912"/>
      <c r="AJ59" s="912"/>
      <c r="AK59" s="912"/>
      <c r="AL59" s="912"/>
      <c r="AM59" s="912"/>
      <c r="AN59" s="912"/>
      <c r="AO59" s="912"/>
      <c r="AP59" s="912"/>
      <c r="AQ59" s="912"/>
      <c r="AR59" s="912"/>
      <c r="AS59" s="912"/>
      <c r="AT59" s="912"/>
      <c r="AU59" s="912"/>
      <c r="AV59" s="912"/>
      <c r="AW59" s="912"/>
      <c r="AX59" s="912"/>
      <c r="AY59" s="912"/>
      <c r="AZ59" s="912"/>
      <c r="BA59" s="912"/>
      <c r="BB59" s="912"/>
      <c r="BC59" s="912"/>
      <c r="BD59" s="912"/>
      <c r="BE59" s="912"/>
      <c r="BF59" s="912"/>
      <c r="BG59" s="912"/>
      <c r="BH59" s="912"/>
      <c r="BI59" s="912"/>
      <c r="BJ59" s="912"/>
      <c r="BK59" s="912"/>
      <c r="BL59" s="912"/>
      <c r="BM59" s="912"/>
      <c r="BN59" s="912"/>
      <c r="BO59" s="912"/>
      <c r="BP59" s="912"/>
      <c r="BQ59" s="912"/>
      <c r="BR59" s="912"/>
      <c r="BS59" s="912"/>
      <c r="BT59" s="912"/>
      <c r="BU59" s="912"/>
      <c r="BV59" s="912"/>
      <c r="BW59" s="912"/>
      <c r="BX59" s="912"/>
      <c r="BY59" s="912"/>
      <c r="BZ59" s="912"/>
      <c r="CA59" s="912"/>
      <c r="CB59" s="912"/>
    </row>
    <row r="60" spans="1:80" s="231" customFormat="1" ht="19.5" customHeight="1" x14ac:dyDescent="0.2">
      <c r="A60" s="230"/>
      <c r="B60" s="389"/>
      <c r="C60" s="410" t="s">
        <v>108</v>
      </c>
      <c r="D60" s="410" t="s">
        <v>248</v>
      </c>
      <c r="E60" s="440">
        <v>1151</v>
      </c>
      <c r="F60" s="344" t="s">
        <v>569</v>
      </c>
      <c r="G60" s="388" t="s">
        <v>553</v>
      </c>
      <c r="H60" s="437"/>
      <c r="I60" s="413" t="s">
        <v>119</v>
      </c>
      <c r="J60" s="404" t="s">
        <v>552</v>
      </c>
      <c r="K60" s="425">
        <v>10.35</v>
      </c>
      <c r="L60" s="414">
        <f t="shared" si="27"/>
        <v>3855.072463768116</v>
      </c>
      <c r="M60" s="415">
        <f>ROUND(+$M$6*$K60,2)</f>
        <v>8.27</v>
      </c>
      <c r="N60" s="781"/>
      <c r="O60" s="825">
        <f t="shared" ref="O60:O62" si="31">M60</f>
        <v>8.27</v>
      </c>
      <c r="P60" s="846">
        <f t="shared" si="29"/>
        <v>0</v>
      </c>
      <c r="Q60" s="422">
        <f t="shared" ref="Q60:Q62" si="32">O60*N60</f>
        <v>0</v>
      </c>
      <c r="R60" s="328"/>
      <c r="S60" s="230"/>
      <c r="T60" s="397"/>
      <c r="U60" s="912"/>
      <c r="V60" s="912"/>
      <c r="W60" s="912"/>
      <c r="X60" s="912"/>
      <c r="Y60" s="912"/>
      <c r="Z60" s="912"/>
      <c r="AA60" s="912"/>
      <c r="AB60" s="912"/>
      <c r="AC60" s="912"/>
      <c r="AD60" s="912"/>
      <c r="AE60" s="912"/>
      <c r="AF60" s="912"/>
      <c r="AG60" s="912"/>
      <c r="AH60" s="912"/>
      <c r="AI60" s="912"/>
      <c r="AJ60" s="912"/>
      <c r="AK60" s="912"/>
      <c r="AL60" s="912"/>
      <c r="AM60" s="912"/>
      <c r="AN60" s="912"/>
      <c r="AO60" s="912"/>
      <c r="AP60" s="912"/>
      <c r="AQ60" s="912"/>
      <c r="AR60" s="912"/>
      <c r="AS60" s="912"/>
      <c r="AT60" s="912"/>
      <c r="AU60" s="912"/>
      <c r="AV60" s="912"/>
      <c r="AW60" s="912"/>
      <c r="AX60" s="912"/>
      <c r="AY60" s="912"/>
      <c r="AZ60" s="912"/>
      <c r="BA60" s="912"/>
      <c r="BB60" s="912"/>
      <c r="BC60" s="912"/>
      <c r="BD60" s="912"/>
      <c r="BE60" s="912"/>
      <c r="BF60" s="912"/>
      <c r="BG60" s="912"/>
      <c r="BH60" s="912"/>
      <c r="BI60" s="912"/>
      <c r="BJ60" s="912"/>
      <c r="BK60" s="912"/>
      <c r="BL60" s="912"/>
      <c r="BM60" s="912"/>
      <c r="BN60" s="912"/>
      <c r="BO60" s="912"/>
      <c r="BP60" s="912"/>
      <c r="BQ60" s="912"/>
      <c r="BR60" s="912"/>
      <c r="BS60" s="912"/>
      <c r="BT60" s="912"/>
      <c r="BU60" s="912"/>
      <c r="BV60" s="912"/>
      <c r="BW60" s="912"/>
      <c r="BX60" s="912"/>
      <c r="BY60" s="912"/>
      <c r="BZ60" s="912"/>
      <c r="CA60" s="912"/>
      <c r="CB60" s="912"/>
    </row>
    <row r="61" spans="1:80" s="231" customFormat="1" ht="19.5" customHeight="1" x14ac:dyDescent="0.2">
      <c r="A61" s="230"/>
      <c r="B61" s="389"/>
      <c r="C61" s="410" t="s">
        <v>114</v>
      </c>
      <c r="D61" s="410" t="s">
        <v>247</v>
      </c>
      <c r="E61" s="440">
        <v>1000</v>
      </c>
      <c r="F61" s="344" t="s">
        <v>570</v>
      </c>
      <c r="G61" s="388" t="s">
        <v>556</v>
      </c>
      <c r="H61" s="437"/>
      <c r="I61" s="413" t="s">
        <v>555</v>
      </c>
      <c r="J61" s="404" t="s">
        <v>554</v>
      </c>
      <c r="K61" s="425">
        <v>4.3499999999999996</v>
      </c>
      <c r="L61" s="414">
        <f t="shared" si="27"/>
        <v>9172.4137931034493</v>
      </c>
      <c r="M61" s="415">
        <f t="shared" ref="M61:M63" si="33">ROUND(+$M$6*$K61,2)</f>
        <v>3.47</v>
      </c>
      <c r="N61" s="781"/>
      <c r="O61" s="825">
        <f t="shared" si="31"/>
        <v>3.47</v>
      </c>
      <c r="P61" s="846">
        <f t="shared" si="29"/>
        <v>0</v>
      </c>
      <c r="Q61" s="422">
        <f t="shared" si="32"/>
        <v>0</v>
      </c>
      <c r="R61" s="328"/>
      <c r="S61" s="230"/>
      <c r="T61" s="397"/>
      <c r="U61" s="912"/>
      <c r="V61" s="912"/>
      <c r="W61" s="912"/>
      <c r="X61" s="912"/>
      <c r="Y61" s="912"/>
      <c r="Z61" s="912"/>
      <c r="AA61" s="912"/>
      <c r="AB61" s="912"/>
      <c r="AC61" s="912"/>
      <c r="AD61" s="912"/>
      <c r="AE61" s="912"/>
      <c r="AF61" s="912"/>
      <c r="AG61" s="912"/>
      <c r="AH61" s="912"/>
      <c r="AI61" s="912"/>
      <c r="AJ61" s="912"/>
      <c r="AK61" s="912"/>
      <c r="AL61" s="912"/>
      <c r="AM61" s="912"/>
      <c r="AN61" s="912"/>
      <c r="AO61" s="912"/>
      <c r="AP61" s="912"/>
      <c r="AQ61" s="912"/>
      <c r="AR61" s="912"/>
      <c r="AS61" s="912"/>
      <c r="AT61" s="912"/>
      <c r="AU61" s="912"/>
      <c r="AV61" s="912"/>
      <c r="AW61" s="912"/>
      <c r="AX61" s="912"/>
      <c r="AY61" s="912"/>
      <c r="AZ61" s="912"/>
      <c r="BA61" s="912"/>
      <c r="BB61" s="912"/>
      <c r="BC61" s="912"/>
      <c r="BD61" s="912"/>
      <c r="BE61" s="912"/>
      <c r="BF61" s="912"/>
      <c r="BG61" s="912"/>
      <c r="BH61" s="912"/>
      <c r="BI61" s="912"/>
      <c r="BJ61" s="912"/>
      <c r="BK61" s="912"/>
      <c r="BL61" s="912"/>
      <c r="BM61" s="912"/>
      <c r="BN61" s="912"/>
      <c r="BO61" s="912"/>
      <c r="BP61" s="912"/>
      <c r="BQ61" s="912"/>
      <c r="BR61" s="912"/>
      <c r="BS61" s="912"/>
      <c r="BT61" s="912"/>
      <c r="BU61" s="912"/>
      <c r="BV61" s="912"/>
      <c r="BW61" s="912"/>
      <c r="BX61" s="912"/>
      <c r="BY61" s="912"/>
      <c r="BZ61" s="912"/>
      <c r="CA61" s="912"/>
      <c r="CB61" s="912"/>
    </row>
    <row r="62" spans="1:80" s="231" customFormat="1" ht="19.5" customHeight="1" x14ac:dyDescent="0.2">
      <c r="A62" s="230"/>
      <c r="B62" s="389"/>
      <c r="C62" s="410" t="s">
        <v>122</v>
      </c>
      <c r="D62" s="410" t="s">
        <v>246</v>
      </c>
      <c r="E62" s="440">
        <v>1141</v>
      </c>
      <c r="F62" s="344" t="s">
        <v>569</v>
      </c>
      <c r="G62" s="388" t="s">
        <v>559</v>
      </c>
      <c r="H62" s="437"/>
      <c r="I62" s="413" t="s">
        <v>558</v>
      </c>
      <c r="J62" s="404" t="s">
        <v>557</v>
      </c>
      <c r="K62" s="425">
        <v>8.9600000000000009</v>
      </c>
      <c r="L62" s="414">
        <f t="shared" si="27"/>
        <v>4453.125</v>
      </c>
      <c r="M62" s="415">
        <f t="shared" si="33"/>
        <v>7.16</v>
      </c>
      <c r="N62" s="781"/>
      <c r="O62" s="825">
        <f t="shared" si="31"/>
        <v>7.16</v>
      </c>
      <c r="P62" s="846">
        <f t="shared" si="29"/>
        <v>0</v>
      </c>
      <c r="Q62" s="422">
        <f t="shared" si="32"/>
        <v>0</v>
      </c>
      <c r="R62" s="328"/>
      <c r="S62" s="230"/>
      <c r="T62" s="397"/>
      <c r="U62" s="912"/>
      <c r="V62" s="912"/>
      <c r="W62" s="912"/>
      <c r="X62" s="912"/>
      <c r="Y62" s="912"/>
      <c r="Z62" s="912"/>
      <c r="AA62" s="912"/>
      <c r="AB62" s="912"/>
      <c r="AC62" s="912"/>
      <c r="AD62" s="912"/>
      <c r="AE62" s="912"/>
      <c r="AF62" s="912"/>
      <c r="AG62" s="912"/>
      <c r="AH62" s="912"/>
      <c r="AI62" s="912"/>
      <c r="AJ62" s="912"/>
      <c r="AK62" s="912"/>
      <c r="AL62" s="912"/>
      <c r="AM62" s="912"/>
      <c r="AN62" s="912"/>
      <c r="AO62" s="912"/>
      <c r="AP62" s="912"/>
      <c r="AQ62" s="912"/>
      <c r="AR62" s="912"/>
      <c r="AS62" s="912"/>
      <c r="AT62" s="912"/>
      <c r="AU62" s="912"/>
      <c r="AV62" s="912"/>
      <c r="AW62" s="912"/>
      <c r="AX62" s="912"/>
      <c r="AY62" s="912"/>
      <c r="AZ62" s="912"/>
      <c r="BA62" s="912"/>
      <c r="BB62" s="912"/>
      <c r="BC62" s="912"/>
      <c r="BD62" s="912"/>
      <c r="BE62" s="912"/>
      <c r="BF62" s="912"/>
      <c r="BG62" s="912"/>
      <c r="BH62" s="912"/>
      <c r="BI62" s="912"/>
      <c r="BJ62" s="912"/>
      <c r="BK62" s="912"/>
      <c r="BL62" s="912"/>
      <c r="BM62" s="912"/>
      <c r="BN62" s="912"/>
      <c r="BO62" s="912"/>
      <c r="BP62" s="912"/>
      <c r="BQ62" s="912"/>
      <c r="BR62" s="912"/>
      <c r="BS62" s="912"/>
      <c r="BT62" s="912"/>
      <c r="BU62" s="912"/>
      <c r="BV62" s="912"/>
      <c r="BW62" s="912"/>
      <c r="BX62" s="912"/>
      <c r="BY62" s="912"/>
      <c r="BZ62" s="912"/>
      <c r="CA62" s="912"/>
      <c r="CB62" s="912"/>
    </row>
    <row r="63" spans="1:80" s="231" customFormat="1" ht="19.5" customHeight="1" thickBot="1" x14ac:dyDescent="0.25">
      <c r="A63" s="230"/>
      <c r="B63" s="389"/>
      <c r="C63" s="410" t="s">
        <v>128</v>
      </c>
      <c r="D63" s="410" t="s">
        <v>245</v>
      </c>
      <c r="E63" s="416">
        <v>760</v>
      </c>
      <c r="F63" s="344" t="s">
        <v>569</v>
      </c>
      <c r="G63" s="388" t="s">
        <v>561</v>
      </c>
      <c r="H63" s="437"/>
      <c r="I63" s="413" t="s">
        <v>130</v>
      </c>
      <c r="J63" s="404" t="s">
        <v>560</v>
      </c>
      <c r="K63" s="425">
        <v>5.79</v>
      </c>
      <c r="L63" s="414">
        <f t="shared" si="27"/>
        <v>6891.1917098445592</v>
      </c>
      <c r="M63" s="415">
        <f t="shared" si="33"/>
        <v>4.63</v>
      </c>
      <c r="N63" s="782"/>
      <c r="O63" s="826">
        <f>M63</f>
        <v>4.63</v>
      </c>
      <c r="P63" s="843">
        <f t="shared" si="29"/>
        <v>0</v>
      </c>
      <c r="Q63" s="406">
        <f>O63*N63</f>
        <v>0</v>
      </c>
      <c r="R63" s="328"/>
      <c r="S63" s="230"/>
      <c r="T63" s="397"/>
      <c r="U63" s="912"/>
      <c r="V63" s="912"/>
      <c r="W63" s="912"/>
      <c r="X63" s="912"/>
      <c r="Y63" s="912"/>
      <c r="Z63" s="912"/>
      <c r="AA63" s="912"/>
      <c r="AB63" s="912"/>
      <c r="AC63" s="912"/>
      <c r="AD63" s="912"/>
      <c r="AE63" s="912"/>
      <c r="AF63" s="912"/>
      <c r="AG63" s="912"/>
      <c r="AH63" s="912"/>
      <c r="AI63" s="912"/>
      <c r="AJ63" s="912"/>
      <c r="AK63" s="912"/>
      <c r="AL63" s="912"/>
      <c r="AM63" s="912"/>
      <c r="AN63" s="912"/>
      <c r="AO63" s="912"/>
      <c r="AP63" s="912"/>
      <c r="AQ63" s="912"/>
      <c r="AR63" s="912"/>
      <c r="AS63" s="912"/>
      <c r="AT63" s="912"/>
      <c r="AU63" s="912"/>
      <c r="AV63" s="912"/>
      <c r="AW63" s="912"/>
      <c r="AX63" s="912"/>
      <c r="AY63" s="912"/>
      <c r="AZ63" s="912"/>
      <c r="BA63" s="912"/>
      <c r="BB63" s="912"/>
      <c r="BC63" s="912"/>
      <c r="BD63" s="912"/>
      <c r="BE63" s="912"/>
      <c r="BF63" s="912"/>
      <c r="BG63" s="912"/>
      <c r="BH63" s="912"/>
      <c r="BI63" s="912"/>
      <c r="BJ63" s="912"/>
      <c r="BK63" s="912"/>
      <c r="BL63" s="912"/>
      <c r="BM63" s="912"/>
      <c r="BN63" s="912"/>
      <c r="BO63" s="912"/>
      <c r="BP63" s="912"/>
      <c r="BQ63" s="912"/>
      <c r="BR63" s="912"/>
      <c r="BS63" s="912"/>
      <c r="BT63" s="912"/>
      <c r="BU63" s="912"/>
      <c r="BV63" s="912"/>
      <c r="BW63" s="912"/>
      <c r="BX63" s="912"/>
      <c r="BY63" s="912"/>
      <c r="BZ63" s="912"/>
      <c r="CA63" s="912"/>
      <c r="CB63" s="912"/>
    </row>
    <row r="64" spans="1:80" s="231" customFormat="1" ht="7.5" customHeight="1" thickBot="1" x14ac:dyDescent="0.25">
      <c r="A64" s="230"/>
      <c r="B64" s="389"/>
      <c r="C64" s="344"/>
      <c r="D64" s="344"/>
      <c r="E64" s="390"/>
      <c r="F64" s="344"/>
      <c r="G64" s="345"/>
      <c r="H64" s="326"/>
      <c r="I64" s="337"/>
      <c r="J64" s="392"/>
      <c r="K64" s="393"/>
      <c r="L64" s="394"/>
      <c r="M64" s="395"/>
      <c r="N64" s="439"/>
      <c r="O64" s="408"/>
      <c r="P64" s="844"/>
      <c r="Q64" s="408"/>
      <c r="R64" s="328"/>
      <c r="S64" s="230"/>
      <c r="T64" s="397"/>
      <c r="U64" s="912"/>
      <c r="V64" s="912"/>
      <c r="W64" s="912"/>
      <c r="X64" s="912"/>
      <c r="Y64" s="912"/>
      <c r="Z64" s="912"/>
      <c r="AA64" s="912"/>
      <c r="AB64" s="912"/>
      <c r="AC64" s="912"/>
      <c r="AD64" s="912"/>
      <c r="AE64" s="912"/>
      <c r="AF64" s="912"/>
      <c r="AG64" s="912"/>
      <c r="AH64" s="912"/>
      <c r="AI64" s="912"/>
      <c r="AJ64" s="912"/>
      <c r="AK64" s="912"/>
      <c r="AL64" s="912"/>
      <c r="AM64" s="912"/>
      <c r="AN64" s="912"/>
      <c r="AO64" s="912"/>
      <c r="AP64" s="912"/>
      <c r="AQ64" s="912"/>
      <c r="AR64" s="912"/>
      <c r="AS64" s="912"/>
      <c r="AT64" s="912"/>
      <c r="AU64" s="912"/>
      <c r="AV64" s="912"/>
      <c r="AW64" s="912"/>
      <c r="AX64" s="912"/>
      <c r="AY64" s="912"/>
      <c r="AZ64" s="912"/>
      <c r="BA64" s="912"/>
      <c r="BB64" s="912"/>
      <c r="BC64" s="912"/>
      <c r="BD64" s="912"/>
      <c r="BE64" s="912"/>
      <c r="BF64" s="912"/>
      <c r="BG64" s="912"/>
      <c r="BH64" s="912"/>
      <c r="BI64" s="912"/>
      <c r="BJ64" s="912"/>
      <c r="BK64" s="912"/>
      <c r="BL64" s="912"/>
      <c r="BM64" s="912"/>
      <c r="BN64" s="912"/>
      <c r="BO64" s="912"/>
      <c r="BP64" s="912"/>
      <c r="BQ64" s="912"/>
      <c r="BR64" s="912"/>
      <c r="BS64" s="912"/>
      <c r="BT64" s="912"/>
      <c r="BU64" s="912"/>
      <c r="BV64" s="912"/>
      <c r="BW64" s="912"/>
      <c r="BX64" s="912"/>
      <c r="BY64" s="912"/>
      <c r="BZ64" s="912"/>
      <c r="CA64" s="912"/>
      <c r="CB64" s="912"/>
    </row>
    <row r="65" spans="1:80" s="231" customFormat="1" ht="19.5" customHeight="1" x14ac:dyDescent="0.2">
      <c r="A65" s="230"/>
      <c r="B65" s="389"/>
      <c r="C65" s="344" t="s">
        <v>114</v>
      </c>
      <c r="D65" s="344" t="s">
        <v>247</v>
      </c>
      <c r="E65" s="391">
        <v>1000</v>
      </c>
      <c r="F65" s="344" t="s">
        <v>570</v>
      </c>
      <c r="G65" s="345" t="s">
        <v>868</v>
      </c>
      <c r="H65" s="326"/>
      <c r="I65" s="337" t="s">
        <v>889</v>
      </c>
      <c r="J65" s="392" t="s">
        <v>880</v>
      </c>
      <c r="K65" s="393">
        <v>4.3499999999999996</v>
      </c>
      <c r="L65" s="394">
        <f>39900/$K65</f>
        <v>9172.4137931034493</v>
      </c>
      <c r="M65" s="395">
        <f>ROUND(+$M$6*$K65,2)</f>
        <v>3.47</v>
      </c>
      <c r="N65" s="783"/>
      <c r="O65" s="827">
        <f t="shared" si="23"/>
        <v>3.47</v>
      </c>
      <c r="P65" s="845">
        <f t="shared" ref="P65:P69" si="34">N65*K65</f>
        <v>0</v>
      </c>
      <c r="Q65" s="438">
        <f t="shared" si="24"/>
        <v>0</v>
      </c>
      <c r="R65" s="328"/>
      <c r="S65" s="230"/>
      <c r="T65" s="397"/>
      <c r="U65" s="912"/>
      <c r="V65" s="912"/>
      <c r="W65" s="912"/>
      <c r="X65" s="912"/>
      <c r="Y65" s="912"/>
      <c r="Z65" s="912"/>
      <c r="AA65" s="912"/>
      <c r="AB65" s="912"/>
      <c r="AC65" s="912"/>
      <c r="AD65" s="912"/>
      <c r="AE65" s="912"/>
      <c r="AF65" s="912"/>
      <c r="AG65" s="912"/>
      <c r="AH65" s="912"/>
      <c r="AI65" s="912"/>
      <c r="AJ65" s="912"/>
      <c r="AK65" s="912"/>
      <c r="AL65" s="912"/>
      <c r="AM65" s="912"/>
      <c r="AN65" s="912"/>
      <c r="AO65" s="912"/>
      <c r="AP65" s="912"/>
      <c r="AQ65" s="912"/>
      <c r="AR65" s="912"/>
      <c r="AS65" s="912"/>
      <c r="AT65" s="912"/>
      <c r="AU65" s="912"/>
      <c r="AV65" s="912"/>
      <c r="AW65" s="912"/>
      <c r="AX65" s="912"/>
      <c r="AY65" s="912"/>
      <c r="AZ65" s="912"/>
      <c r="BA65" s="912"/>
      <c r="BB65" s="912"/>
      <c r="BC65" s="912"/>
      <c r="BD65" s="912"/>
      <c r="BE65" s="912"/>
      <c r="BF65" s="912"/>
      <c r="BG65" s="912"/>
      <c r="BH65" s="912"/>
      <c r="BI65" s="912"/>
      <c r="BJ65" s="912"/>
      <c r="BK65" s="912"/>
      <c r="BL65" s="912"/>
      <c r="BM65" s="912"/>
      <c r="BN65" s="912"/>
      <c r="BO65" s="912"/>
      <c r="BP65" s="912"/>
      <c r="BQ65" s="912"/>
      <c r="BR65" s="912"/>
      <c r="BS65" s="912"/>
      <c r="BT65" s="912"/>
      <c r="BU65" s="912"/>
      <c r="BV65" s="912"/>
      <c r="BW65" s="912"/>
      <c r="BX65" s="912"/>
      <c r="BY65" s="912"/>
      <c r="BZ65" s="912"/>
      <c r="CA65" s="912"/>
      <c r="CB65" s="912"/>
    </row>
    <row r="66" spans="1:80" s="231" customFormat="1" ht="19.5" customHeight="1" x14ac:dyDescent="0.2">
      <c r="A66" s="230"/>
      <c r="B66" s="389"/>
      <c r="C66" s="390" t="s">
        <v>108</v>
      </c>
      <c r="D66" s="344" t="s">
        <v>248</v>
      </c>
      <c r="E66" s="391">
        <v>1151</v>
      </c>
      <c r="F66" s="344" t="s">
        <v>569</v>
      </c>
      <c r="G66" s="345" t="s">
        <v>869</v>
      </c>
      <c r="H66" s="148"/>
      <c r="I66" s="337" t="s">
        <v>888</v>
      </c>
      <c r="J66" s="392" t="s">
        <v>881</v>
      </c>
      <c r="K66" s="393">
        <v>10.35</v>
      </c>
      <c r="L66" s="394">
        <f>39900/$K66</f>
        <v>3855.072463768116</v>
      </c>
      <c r="M66" s="395">
        <f>ROUND(+$M$6*$K66,2)</f>
        <v>8.27</v>
      </c>
      <c r="N66" s="781"/>
      <c r="O66" s="825">
        <f t="shared" si="23"/>
        <v>8.27</v>
      </c>
      <c r="P66" s="842">
        <f t="shared" si="34"/>
        <v>0</v>
      </c>
      <c r="Q66" s="432">
        <f t="shared" si="24"/>
        <v>0</v>
      </c>
      <c r="R66" s="328"/>
      <c r="S66" s="230"/>
      <c r="T66" s="397"/>
      <c r="U66" s="912"/>
      <c r="V66" s="912"/>
      <c r="W66" s="912"/>
      <c r="X66" s="912"/>
      <c r="Y66" s="912"/>
      <c r="Z66" s="912"/>
      <c r="AA66" s="912"/>
      <c r="AB66" s="912"/>
      <c r="AC66" s="912"/>
      <c r="AD66" s="912"/>
      <c r="AE66" s="912"/>
      <c r="AF66" s="912"/>
      <c r="AG66" s="912"/>
      <c r="AH66" s="912"/>
      <c r="AI66" s="912"/>
      <c r="AJ66" s="912"/>
      <c r="AK66" s="912"/>
      <c r="AL66" s="912"/>
      <c r="AM66" s="912"/>
      <c r="AN66" s="912"/>
      <c r="AO66" s="912"/>
      <c r="AP66" s="912"/>
      <c r="AQ66" s="912"/>
      <c r="AR66" s="912"/>
      <c r="AS66" s="912"/>
      <c r="AT66" s="912"/>
      <c r="AU66" s="912"/>
      <c r="AV66" s="912"/>
      <c r="AW66" s="912"/>
      <c r="AX66" s="912"/>
      <c r="AY66" s="912"/>
      <c r="AZ66" s="912"/>
      <c r="BA66" s="912"/>
      <c r="BB66" s="912"/>
      <c r="BC66" s="912"/>
      <c r="BD66" s="912"/>
      <c r="BE66" s="912"/>
      <c r="BF66" s="912"/>
      <c r="BG66" s="912"/>
      <c r="BH66" s="912"/>
      <c r="BI66" s="912"/>
      <c r="BJ66" s="912"/>
      <c r="BK66" s="912"/>
      <c r="BL66" s="912"/>
      <c r="BM66" s="912"/>
      <c r="BN66" s="912"/>
      <c r="BO66" s="912"/>
      <c r="BP66" s="912"/>
      <c r="BQ66" s="912"/>
      <c r="BR66" s="912"/>
      <c r="BS66" s="912"/>
      <c r="BT66" s="912"/>
      <c r="BU66" s="912"/>
      <c r="BV66" s="912"/>
      <c r="BW66" s="912"/>
      <c r="BX66" s="912"/>
      <c r="BY66" s="912"/>
      <c r="BZ66" s="912"/>
      <c r="CA66" s="912"/>
      <c r="CB66" s="912"/>
    </row>
    <row r="67" spans="1:80" s="231" customFormat="1" ht="20.100000000000001" customHeight="1" x14ac:dyDescent="0.2">
      <c r="A67" s="230"/>
      <c r="B67" s="389"/>
      <c r="C67" s="344" t="s">
        <v>112</v>
      </c>
      <c r="D67" s="344" t="s">
        <v>245</v>
      </c>
      <c r="E67" s="403">
        <v>760</v>
      </c>
      <c r="F67" s="344" t="s">
        <v>569</v>
      </c>
      <c r="G67" s="345" t="s">
        <v>878</v>
      </c>
      <c r="H67" s="148"/>
      <c r="I67" s="337" t="s">
        <v>887</v>
      </c>
      <c r="J67" s="404" t="s">
        <v>882</v>
      </c>
      <c r="K67" s="393">
        <v>5.79</v>
      </c>
      <c r="L67" s="394">
        <f>39900/$K67</f>
        <v>6891.1917098445592</v>
      </c>
      <c r="M67" s="395">
        <f>ROUND(+$M$6*$K67,2)</f>
        <v>4.63</v>
      </c>
      <c r="N67" s="781"/>
      <c r="O67" s="825">
        <f t="shared" si="23"/>
        <v>4.63</v>
      </c>
      <c r="P67" s="842">
        <f t="shared" si="34"/>
        <v>0</v>
      </c>
      <c r="Q67" s="432">
        <f t="shared" si="24"/>
        <v>0</v>
      </c>
      <c r="R67" s="328"/>
      <c r="S67" s="230"/>
      <c r="T67" s="397"/>
      <c r="U67" s="912"/>
      <c r="V67" s="912"/>
      <c r="W67" s="912"/>
      <c r="X67" s="912"/>
      <c r="Y67" s="912"/>
      <c r="Z67" s="912"/>
      <c r="AA67" s="912"/>
      <c r="AB67" s="912"/>
      <c r="AC67" s="912"/>
      <c r="AD67" s="912"/>
      <c r="AE67" s="912"/>
      <c r="AF67" s="912"/>
      <c r="AG67" s="912"/>
      <c r="AH67" s="912"/>
      <c r="AI67" s="912"/>
      <c r="AJ67" s="912"/>
      <c r="AK67" s="912"/>
      <c r="AL67" s="912"/>
      <c r="AM67" s="912"/>
      <c r="AN67" s="912"/>
      <c r="AO67" s="912"/>
      <c r="AP67" s="912"/>
      <c r="AQ67" s="912"/>
      <c r="AR67" s="912"/>
      <c r="AS67" s="912"/>
      <c r="AT67" s="912"/>
      <c r="AU67" s="912"/>
      <c r="AV67" s="912"/>
      <c r="AW67" s="912"/>
      <c r="AX67" s="912"/>
      <c r="AY67" s="912"/>
      <c r="AZ67" s="912"/>
      <c r="BA67" s="912"/>
      <c r="BB67" s="912"/>
      <c r="BC67" s="912"/>
      <c r="BD67" s="912"/>
      <c r="BE67" s="912"/>
      <c r="BF67" s="912"/>
      <c r="BG67" s="912"/>
      <c r="BH67" s="912"/>
      <c r="BI67" s="912"/>
      <c r="BJ67" s="912"/>
      <c r="BK67" s="912"/>
      <c r="BL67" s="912"/>
      <c r="BM67" s="912"/>
      <c r="BN67" s="912"/>
      <c r="BO67" s="912"/>
      <c r="BP67" s="912"/>
      <c r="BQ67" s="912"/>
      <c r="BR67" s="912"/>
      <c r="BS67" s="912"/>
      <c r="BT67" s="912"/>
      <c r="BU67" s="912"/>
      <c r="BV67" s="912"/>
      <c r="BW67" s="912"/>
      <c r="BX67" s="912"/>
      <c r="BY67" s="912"/>
      <c r="BZ67" s="912"/>
      <c r="CA67" s="912"/>
      <c r="CB67" s="912"/>
    </row>
    <row r="68" spans="1:80" s="231" customFormat="1" ht="20.100000000000001" customHeight="1" x14ac:dyDescent="0.2">
      <c r="A68" s="230"/>
      <c r="B68" s="389"/>
      <c r="C68" s="344" t="s">
        <v>122</v>
      </c>
      <c r="D68" s="344" t="s">
        <v>246</v>
      </c>
      <c r="E68" s="403">
        <v>1141</v>
      </c>
      <c r="F68" s="344" t="s">
        <v>569</v>
      </c>
      <c r="G68" s="345" t="s">
        <v>879</v>
      </c>
      <c r="H68" s="148"/>
      <c r="I68" s="337" t="s">
        <v>886</v>
      </c>
      <c r="J68" s="405" t="s">
        <v>883</v>
      </c>
      <c r="K68" s="393">
        <v>8.9600000000000009</v>
      </c>
      <c r="L68" s="394">
        <f>39900/$K68</f>
        <v>4453.125</v>
      </c>
      <c r="M68" s="395">
        <f>ROUND(+$M$6*$K68,2)</f>
        <v>7.16</v>
      </c>
      <c r="N68" s="785"/>
      <c r="O68" s="829">
        <f t="shared" si="23"/>
        <v>7.16</v>
      </c>
      <c r="P68" s="847">
        <f t="shared" si="34"/>
        <v>0</v>
      </c>
      <c r="Q68" s="446">
        <f t="shared" si="24"/>
        <v>0</v>
      </c>
      <c r="R68" s="328"/>
      <c r="S68" s="230"/>
      <c r="T68" s="397"/>
      <c r="U68" s="912"/>
      <c r="V68" s="912"/>
      <c r="W68" s="912"/>
      <c r="X68" s="912"/>
      <c r="Y68" s="912"/>
      <c r="Z68" s="912"/>
      <c r="AA68" s="912"/>
      <c r="AB68" s="912"/>
      <c r="AC68" s="912"/>
      <c r="AD68" s="912"/>
      <c r="AE68" s="912"/>
      <c r="AF68" s="912"/>
      <c r="AG68" s="912"/>
      <c r="AH68" s="912"/>
      <c r="AI68" s="912"/>
      <c r="AJ68" s="912"/>
      <c r="AK68" s="912"/>
      <c r="AL68" s="912"/>
      <c r="AM68" s="912"/>
      <c r="AN68" s="912"/>
      <c r="AO68" s="912"/>
      <c r="AP68" s="912"/>
      <c r="AQ68" s="912"/>
      <c r="AR68" s="912"/>
      <c r="AS68" s="912"/>
      <c r="AT68" s="912"/>
      <c r="AU68" s="912"/>
      <c r="AV68" s="912"/>
      <c r="AW68" s="912"/>
      <c r="AX68" s="912"/>
      <c r="AY68" s="912"/>
      <c r="AZ68" s="912"/>
      <c r="BA68" s="912"/>
      <c r="BB68" s="912"/>
      <c r="BC68" s="912"/>
      <c r="BD68" s="912"/>
      <c r="BE68" s="912"/>
      <c r="BF68" s="912"/>
      <c r="BG68" s="912"/>
      <c r="BH68" s="912"/>
      <c r="BI68" s="912"/>
      <c r="BJ68" s="912"/>
      <c r="BK68" s="912"/>
      <c r="BL68" s="912"/>
      <c r="BM68" s="912"/>
      <c r="BN68" s="912"/>
      <c r="BO68" s="912"/>
      <c r="BP68" s="912"/>
      <c r="BQ68" s="912"/>
      <c r="BR68" s="912"/>
      <c r="BS68" s="912"/>
      <c r="BT68" s="912"/>
      <c r="BU68" s="912"/>
      <c r="BV68" s="912"/>
      <c r="BW68" s="912"/>
      <c r="BX68" s="912"/>
      <c r="BY68" s="912"/>
      <c r="BZ68" s="912"/>
      <c r="CA68" s="912"/>
      <c r="CB68" s="912"/>
    </row>
    <row r="69" spans="1:80" s="231" customFormat="1" ht="20.100000000000001" customHeight="1" thickBot="1" x14ac:dyDescent="0.25">
      <c r="A69" s="230"/>
      <c r="B69" s="389"/>
      <c r="C69" s="344" t="s">
        <v>389</v>
      </c>
      <c r="D69" s="344" t="s">
        <v>388</v>
      </c>
      <c r="E69" s="391">
        <v>774</v>
      </c>
      <c r="F69" s="344" t="s">
        <v>569</v>
      </c>
      <c r="G69" s="345" t="s">
        <v>872</v>
      </c>
      <c r="H69" s="148"/>
      <c r="I69" s="337" t="s">
        <v>885</v>
      </c>
      <c r="J69" s="392" t="s">
        <v>884</v>
      </c>
      <c r="K69" s="393">
        <v>6.08</v>
      </c>
      <c r="L69" s="394">
        <f>39900/$K69</f>
        <v>6562.5</v>
      </c>
      <c r="M69" s="395">
        <f>ROUND(+$M$6*$K69,2)</f>
        <v>4.8600000000000003</v>
      </c>
      <c r="N69" s="782"/>
      <c r="O69" s="826">
        <f t="shared" si="23"/>
        <v>4.8600000000000003</v>
      </c>
      <c r="P69" s="843">
        <f t="shared" si="34"/>
        <v>0</v>
      </c>
      <c r="Q69" s="433">
        <f t="shared" si="24"/>
        <v>0</v>
      </c>
      <c r="R69" s="328"/>
      <c r="S69" s="230"/>
      <c r="T69" s="397"/>
      <c r="U69" s="912"/>
      <c r="V69" s="912"/>
      <c r="W69" s="912"/>
      <c r="X69" s="912"/>
      <c r="Y69" s="912"/>
      <c r="Z69" s="912"/>
      <c r="AA69" s="912"/>
      <c r="AB69" s="912"/>
      <c r="AC69" s="912"/>
      <c r="AD69" s="912"/>
      <c r="AE69" s="912"/>
      <c r="AF69" s="912"/>
      <c r="AG69" s="912"/>
      <c r="AH69" s="912"/>
      <c r="AI69" s="912"/>
      <c r="AJ69" s="912"/>
      <c r="AK69" s="912"/>
      <c r="AL69" s="912"/>
      <c r="AM69" s="912"/>
      <c r="AN69" s="912"/>
      <c r="AO69" s="912"/>
      <c r="AP69" s="912"/>
      <c r="AQ69" s="912"/>
      <c r="AR69" s="912"/>
      <c r="AS69" s="912"/>
      <c r="AT69" s="912"/>
      <c r="AU69" s="912"/>
      <c r="AV69" s="912"/>
      <c r="AW69" s="912"/>
      <c r="AX69" s="912"/>
      <c r="AY69" s="912"/>
      <c r="AZ69" s="912"/>
      <c r="BA69" s="912"/>
      <c r="BB69" s="912"/>
      <c r="BC69" s="912"/>
      <c r="BD69" s="912"/>
      <c r="BE69" s="912"/>
      <c r="BF69" s="912"/>
      <c r="BG69" s="912"/>
      <c r="BH69" s="912"/>
      <c r="BI69" s="912"/>
      <c r="BJ69" s="912"/>
      <c r="BK69" s="912"/>
      <c r="BL69" s="912"/>
      <c r="BM69" s="912"/>
      <c r="BN69" s="912"/>
      <c r="BO69" s="912"/>
      <c r="BP69" s="912"/>
      <c r="BQ69" s="912"/>
      <c r="BR69" s="912"/>
      <c r="BS69" s="912"/>
      <c r="BT69" s="912"/>
      <c r="BU69" s="912"/>
      <c r="BV69" s="912"/>
      <c r="BW69" s="912"/>
      <c r="BX69" s="912"/>
      <c r="BY69" s="912"/>
      <c r="BZ69" s="912"/>
      <c r="CA69" s="912"/>
      <c r="CB69" s="912"/>
    </row>
    <row r="70" spans="1:80" s="231" customFormat="1" ht="7.5" customHeight="1" thickBot="1" x14ac:dyDescent="0.25">
      <c r="A70" s="230"/>
      <c r="B70" s="389"/>
      <c r="C70" s="441"/>
      <c r="D70" s="188"/>
      <c r="E70" s="148"/>
      <c r="F70" s="148"/>
      <c r="G70" s="345"/>
      <c r="H70" s="148"/>
      <c r="I70" s="337"/>
      <c r="J70" s="442"/>
      <c r="K70" s="443"/>
      <c r="L70" s="330"/>
      <c r="M70" s="395"/>
      <c r="N70" s="435"/>
      <c r="O70" s="408"/>
      <c r="P70" s="844"/>
      <c r="Q70" s="436"/>
      <c r="R70" s="328"/>
      <c r="S70" s="230"/>
      <c r="T70" s="397"/>
      <c r="U70" s="912"/>
      <c r="V70" s="912"/>
      <c r="W70" s="912"/>
      <c r="X70" s="912"/>
      <c r="Y70" s="912"/>
      <c r="Z70" s="912"/>
      <c r="AA70" s="912"/>
      <c r="AB70" s="912"/>
      <c r="AC70" s="912"/>
      <c r="AD70" s="912"/>
      <c r="AE70" s="912"/>
      <c r="AF70" s="912"/>
      <c r="AG70" s="912"/>
      <c r="AH70" s="912"/>
      <c r="AI70" s="912"/>
      <c r="AJ70" s="912"/>
      <c r="AK70" s="912"/>
      <c r="AL70" s="912"/>
      <c r="AM70" s="912"/>
      <c r="AN70" s="912"/>
      <c r="AO70" s="912"/>
      <c r="AP70" s="912"/>
      <c r="AQ70" s="912"/>
      <c r="AR70" s="912"/>
      <c r="AS70" s="912"/>
      <c r="AT70" s="912"/>
      <c r="AU70" s="912"/>
      <c r="AV70" s="912"/>
      <c r="AW70" s="912"/>
      <c r="AX70" s="912"/>
      <c r="AY70" s="912"/>
      <c r="AZ70" s="912"/>
      <c r="BA70" s="912"/>
      <c r="BB70" s="912"/>
      <c r="BC70" s="912"/>
      <c r="BD70" s="912"/>
      <c r="BE70" s="912"/>
      <c r="BF70" s="912"/>
      <c r="BG70" s="912"/>
      <c r="BH70" s="912"/>
      <c r="BI70" s="912"/>
      <c r="BJ70" s="912"/>
      <c r="BK70" s="912"/>
      <c r="BL70" s="912"/>
      <c r="BM70" s="912"/>
      <c r="BN70" s="912"/>
      <c r="BO70" s="912"/>
      <c r="BP70" s="912"/>
      <c r="BQ70" s="912"/>
      <c r="BR70" s="912"/>
      <c r="BS70" s="912"/>
      <c r="BT70" s="912"/>
      <c r="BU70" s="912"/>
      <c r="BV70" s="912"/>
      <c r="BW70" s="912"/>
      <c r="BX70" s="912"/>
      <c r="BY70" s="912"/>
      <c r="BZ70" s="912"/>
      <c r="CA70" s="912"/>
      <c r="CB70" s="912"/>
    </row>
    <row r="71" spans="1:80" s="231" customFormat="1" ht="20.100000000000001" customHeight="1" x14ac:dyDescent="0.2">
      <c r="A71" s="230"/>
      <c r="B71" s="389"/>
      <c r="C71" s="344" t="s">
        <v>114</v>
      </c>
      <c r="D71" s="344" t="s">
        <v>247</v>
      </c>
      <c r="E71" s="391">
        <v>1000</v>
      </c>
      <c r="F71" s="344" t="s">
        <v>570</v>
      </c>
      <c r="G71" s="345" t="s">
        <v>407</v>
      </c>
      <c r="H71" s="148"/>
      <c r="I71" s="337" t="s">
        <v>408</v>
      </c>
      <c r="J71" s="392" t="s">
        <v>409</v>
      </c>
      <c r="K71" s="393">
        <v>4.3499999999999996</v>
      </c>
      <c r="L71" s="394">
        <f>39900/$K71</f>
        <v>9172.4137931034493</v>
      </c>
      <c r="M71" s="395">
        <f>ROUND(+$M$6*$K71,2)</f>
        <v>3.47</v>
      </c>
      <c r="N71" s="783"/>
      <c r="O71" s="827">
        <f t="shared" si="23"/>
        <v>3.47</v>
      </c>
      <c r="P71" s="845">
        <f t="shared" ref="P71:P73" si="35">N71*K71</f>
        <v>0</v>
      </c>
      <c r="Q71" s="438">
        <f t="shared" si="24"/>
        <v>0</v>
      </c>
      <c r="R71" s="328"/>
      <c r="S71" s="230"/>
      <c r="T71" s="397"/>
      <c r="U71" s="912"/>
      <c r="V71" s="912"/>
      <c r="W71" s="912"/>
      <c r="X71" s="912"/>
      <c r="Y71" s="912"/>
      <c r="Z71" s="912"/>
      <c r="AA71" s="912"/>
      <c r="AB71" s="912"/>
      <c r="AC71" s="912"/>
      <c r="AD71" s="912"/>
      <c r="AE71" s="912"/>
      <c r="AF71" s="912"/>
      <c r="AG71" s="912"/>
      <c r="AH71" s="912"/>
      <c r="AI71" s="912"/>
      <c r="AJ71" s="912"/>
      <c r="AK71" s="912"/>
      <c r="AL71" s="912"/>
      <c r="AM71" s="912"/>
      <c r="AN71" s="912"/>
      <c r="AO71" s="912"/>
      <c r="AP71" s="912"/>
      <c r="AQ71" s="912"/>
      <c r="AR71" s="912"/>
      <c r="AS71" s="912"/>
      <c r="AT71" s="912"/>
      <c r="AU71" s="912"/>
      <c r="AV71" s="912"/>
      <c r="AW71" s="912"/>
      <c r="AX71" s="912"/>
      <c r="AY71" s="912"/>
      <c r="AZ71" s="912"/>
      <c r="BA71" s="912"/>
      <c r="BB71" s="912"/>
      <c r="BC71" s="912"/>
      <c r="BD71" s="912"/>
      <c r="BE71" s="912"/>
      <c r="BF71" s="912"/>
      <c r="BG71" s="912"/>
      <c r="BH71" s="912"/>
      <c r="BI71" s="912"/>
      <c r="BJ71" s="912"/>
      <c r="BK71" s="912"/>
      <c r="BL71" s="912"/>
      <c r="BM71" s="912"/>
      <c r="BN71" s="912"/>
      <c r="BO71" s="912"/>
      <c r="BP71" s="912"/>
      <c r="BQ71" s="912"/>
      <c r="BR71" s="912"/>
      <c r="BS71" s="912"/>
      <c r="BT71" s="912"/>
      <c r="BU71" s="912"/>
      <c r="BV71" s="912"/>
      <c r="BW71" s="912"/>
      <c r="BX71" s="912"/>
      <c r="BY71" s="912"/>
      <c r="BZ71" s="912"/>
      <c r="CA71" s="912"/>
      <c r="CB71" s="912"/>
    </row>
    <row r="72" spans="1:80" s="231" customFormat="1" ht="20.100000000000001" customHeight="1" x14ac:dyDescent="0.2">
      <c r="A72" s="230"/>
      <c r="B72" s="389"/>
      <c r="C72" s="390" t="s">
        <v>108</v>
      </c>
      <c r="D72" s="344" t="s">
        <v>248</v>
      </c>
      <c r="E72" s="391">
        <v>1151</v>
      </c>
      <c r="F72" s="344" t="s">
        <v>569</v>
      </c>
      <c r="G72" s="345" t="s">
        <v>403</v>
      </c>
      <c r="H72" s="148"/>
      <c r="I72" s="337" t="s">
        <v>121</v>
      </c>
      <c r="J72" s="392" t="s">
        <v>235</v>
      </c>
      <c r="K72" s="393">
        <v>10.35</v>
      </c>
      <c r="L72" s="394">
        <f>39900/$K72</f>
        <v>3855.072463768116</v>
      </c>
      <c r="M72" s="395">
        <f>ROUND(+$M$6*$K72,2)</f>
        <v>8.27</v>
      </c>
      <c r="N72" s="781"/>
      <c r="O72" s="825">
        <f t="shared" si="23"/>
        <v>8.27</v>
      </c>
      <c r="P72" s="842">
        <f t="shared" si="35"/>
        <v>0</v>
      </c>
      <c r="Q72" s="432">
        <f t="shared" si="24"/>
        <v>0</v>
      </c>
      <c r="R72" s="328"/>
      <c r="S72" s="230"/>
      <c r="T72" s="397"/>
      <c r="U72" s="912"/>
      <c r="V72" s="912"/>
      <c r="W72" s="912"/>
      <c r="X72" s="912"/>
      <c r="Y72" s="912"/>
      <c r="Z72" s="912"/>
      <c r="AA72" s="912"/>
      <c r="AB72" s="912"/>
      <c r="AC72" s="912"/>
      <c r="AD72" s="912"/>
      <c r="AE72" s="912"/>
      <c r="AF72" s="912"/>
      <c r="AG72" s="912"/>
      <c r="AH72" s="912"/>
      <c r="AI72" s="912"/>
      <c r="AJ72" s="912"/>
      <c r="AK72" s="912"/>
      <c r="AL72" s="912"/>
      <c r="AM72" s="912"/>
      <c r="AN72" s="912"/>
      <c r="AO72" s="912"/>
      <c r="AP72" s="912"/>
      <c r="AQ72" s="912"/>
      <c r="AR72" s="912"/>
      <c r="AS72" s="912"/>
      <c r="AT72" s="912"/>
      <c r="AU72" s="912"/>
      <c r="AV72" s="912"/>
      <c r="AW72" s="912"/>
      <c r="AX72" s="912"/>
      <c r="AY72" s="912"/>
      <c r="AZ72" s="912"/>
      <c r="BA72" s="912"/>
      <c r="BB72" s="912"/>
      <c r="BC72" s="912"/>
      <c r="BD72" s="912"/>
      <c r="BE72" s="912"/>
      <c r="BF72" s="912"/>
      <c r="BG72" s="912"/>
      <c r="BH72" s="912"/>
      <c r="BI72" s="912"/>
      <c r="BJ72" s="912"/>
      <c r="BK72" s="912"/>
      <c r="BL72" s="912"/>
      <c r="BM72" s="912"/>
      <c r="BN72" s="912"/>
      <c r="BO72" s="912"/>
      <c r="BP72" s="912"/>
      <c r="BQ72" s="912"/>
      <c r="BR72" s="912"/>
      <c r="BS72" s="912"/>
      <c r="BT72" s="912"/>
      <c r="BU72" s="912"/>
      <c r="BV72" s="912"/>
      <c r="BW72" s="912"/>
      <c r="BX72" s="912"/>
      <c r="BY72" s="912"/>
      <c r="BZ72" s="912"/>
      <c r="CA72" s="912"/>
      <c r="CB72" s="912"/>
    </row>
    <row r="73" spans="1:80" s="231" customFormat="1" ht="20.100000000000001" customHeight="1" thickBot="1" x14ac:dyDescent="0.25">
      <c r="A73" s="230"/>
      <c r="B73" s="389"/>
      <c r="C73" s="344" t="s">
        <v>112</v>
      </c>
      <c r="D73" s="344" t="s">
        <v>245</v>
      </c>
      <c r="E73" s="403">
        <v>760</v>
      </c>
      <c r="F73" s="344" t="s">
        <v>569</v>
      </c>
      <c r="G73" s="345" t="s">
        <v>410</v>
      </c>
      <c r="H73" s="148"/>
      <c r="I73" s="337" t="s">
        <v>411</v>
      </c>
      <c r="J73" s="405" t="s">
        <v>412</v>
      </c>
      <c r="K73" s="393">
        <v>5.79</v>
      </c>
      <c r="L73" s="394">
        <f>39900/$K73</f>
        <v>6891.1917098445592</v>
      </c>
      <c r="M73" s="395">
        <f>ROUND(+$M$6*$K73,2)</f>
        <v>4.63</v>
      </c>
      <c r="N73" s="782"/>
      <c r="O73" s="826">
        <f t="shared" si="23"/>
        <v>4.63</v>
      </c>
      <c r="P73" s="843">
        <f t="shared" si="35"/>
        <v>0</v>
      </c>
      <c r="Q73" s="433">
        <f t="shared" si="24"/>
        <v>0</v>
      </c>
      <c r="R73" s="328"/>
      <c r="S73" s="230"/>
      <c r="T73" s="397"/>
      <c r="U73" s="912"/>
      <c r="V73" s="912"/>
      <c r="W73" s="912"/>
      <c r="X73" s="912"/>
      <c r="Y73" s="912"/>
      <c r="Z73" s="912"/>
      <c r="AA73" s="912"/>
      <c r="AB73" s="912"/>
      <c r="AC73" s="912"/>
      <c r="AD73" s="912"/>
      <c r="AE73" s="912"/>
      <c r="AF73" s="912"/>
      <c r="AG73" s="912"/>
      <c r="AH73" s="912"/>
      <c r="AI73" s="912"/>
      <c r="AJ73" s="912"/>
      <c r="AK73" s="912"/>
      <c r="AL73" s="912"/>
      <c r="AM73" s="912"/>
      <c r="AN73" s="912"/>
      <c r="AO73" s="912"/>
      <c r="AP73" s="912"/>
      <c r="AQ73" s="912"/>
      <c r="AR73" s="912"/>
      <c r="AS73" s="912"/>
      <c r="AT73" s="912"/>
      <c r="AU73" s="912"/>
      <c r="AV73" s="912"/>
      <c r="AW73" s="912"/>
      <c r="AX73" s="912"/>
      <c r="AY73" s="912"/>
      <c r="AZ73" s="912"/>
      <c r="BA73" s="912"/>
      <c r="BB73" s="912"/>
      <c r="BC73" s="912"/>
      <c r="BD73" s="912"/>
      <c r="BE73" s="912"/>
      <c r="BF73" s="912"/>
      <c r="BG73" s="912"/>
      <c r="BH73" s="912"/>
      <c r="BI73" s="912"/>
      <c r="BJ73" s="912"/>
      <c r="BK73" s="912"/>
      <c r="BL73" s="912"/>
      <c r="BM73" s="912"/>
      <c r="BN73" s="912"/>
      <c r="BO73" s="912"/>
      <c r="BP73" s="912"/>
      <c r="BQ73" s="912"/>
      <c r="BR73" s="912"/>
      <c r="BS73" s="912"/>
      <c r="BT73" s="912"/>
      <c r="BU73" s="912"/>
      <c r="BV73" s="912"/>
      <c r="BW73" s="912"/>
      <c r="BX73" s="912"/>
      <c r="BY73" s="912"/>
      <c r="BZ73" s="912"/>
      <c r="CA73" s="912"/>
      <c r="CB73" s="912"/>
    </row>
    <row r="74" spans="1:80" s="231" customFormat="1" ht="7.5" customHeight="1" thickBot="1" x14ac:dyDescent="0.25">
      <c r="A74" s="230"/>
      <c r="B74" s="389"/>
      <c r="C74" s="441"/>
      <c r="D74" s="188"/>
      <c r="E74" s="148"/>
      <c r="F74" s="148"/>
      <c r="G74" s="345"/>
      <c r="H74" s="148"/>
      <c r="I74" s="337"/>
      <c r="J74" s="442"/>
      <c r="K74" s="443"/>
      <c r="L74" s="330"/>
      <c r="M74" s="395"/>
      <c r="N74" s="435"/>
      <c r="O74" s="408"/>
      <c r="P74" s="844"/>
      <c r="Q74" s="436"/>
      <c r="R74" s="328"/>
      <c r="S74" s="230"/>
      <c r="T74" s="397"/>
      <c r="U74" s="912"/>
      <c r="V74" s="912"/>
      <c r="W74" s="912"/>
      <c r="X74" s="912"/>
      <c r="Y74" s="912"/>
      <c r="Z74" s="912"/>
      <c r="AA74" s="912"/>
      <c r="AB74" s="912"/>
      <c r="AC74" s="912"/>
      <c r="AD74" s="912"/>
      <c r="AE74" s="912"/>
      <c r="AF74" s="912"/>
      <c r="AG74" s="912"/>
      <c r="AH74" s="912"/>
      <c r="AI74" s="912"/>
      <c r="AJ74" s="912"/>
      <c r="AK74" s="912"/>
      <c r="AL74" s="912"/>
      <c r="AM74" s="912"/>
      <c r="AN74" s="912"/>
      <c r="AO74" s="912"/>
      <c r="AP74" s="912"/>
      <c r="AQ74" s="912"/>
      <c r="AR74" s="912"/>
      <c r="AS74" s="912"/>
      <c r="AT74" s="912"/>
      <c r="AU74" s="912"/>
      <c r="AV74" s="912"/>
      <c r="AW74" s="912"/>
      <c r="AX74" s="912"/>
      <c r="AY74" s="912"/>
      <c r="AZ74" s="912"/>
      <c r="BA74" s="912"/>
      <c r="BB74" s="912"/>
      <c r="BC74" s="912"/>
      <c r="BD74" s="912"/>
      <c r="BE74" s="912"/>
      <c r="BF74" s="912"/>
      <c r="BG74" s="912"/>
      <c r="BH74" s="912"/>
      <c r="BI74" s="912"/>
      <c r="BJ74" s="912"/>
      <c r="BK74" s="912"/>
      <c r="BL74" s="912"/>
      <c r="BM74" s="912"/>
      <c r="BN74" s="912"/>
      <c r="BO74" s="912"/>
      <c r="BP74" s="912"/>
      <c r="BQ74" s="912"/>
      <c r="BR74" s="912"/>
      <c r="BS74" s="912"/>
      <c r="BT74" s="912"/>
      <c r="BU74" s="912"/>
      <c r="BV74" s="912"/>
      <c r="BW74" s="912"/>
      <c r="BX74" s="912"/>
      <c r="BY74" s="912"/>
      <c r="BZ74" s="912"/>
      <c r="CA74" s="912"/>
      <c r="CB74" s="912"/>
    </row>
    <row r="75" spans="1:80" s="231" customFormat="1" ht="20.100000000000001" customHeight="1" x14ac:dyDescent="0.2">
      <c r="A75" s="230"/>
      <c r="B75" s="389"/>
      <c r="C75" s="344" t="s">
        <v>114</v>
      </c>
      <c r="D75" s="344" t="s">
        <v>247</v>
      </c>
      <c r="E75" s="391">
        <v>1000</v>
      </c>
      <c r="F75" s="344" t="s">
        <v>570</v>
      </c>
      <c r="G75" s="345" t="s">
        <v>380</v>
      </c>
      <c r="H75" s="148"/>
      <c r="I75" s="337" t="s">
        <v>381</v>
      </c>
      <c r="J75" s="392" t="s">
        <v>382</v>
      </c>
      <c r="K75" s="393">
        <v>4.58</v>
      </c>
      <c r="L75" s="394">
        <f t="shared" ref="L75:L80" si="36">39900/$K75</f>
        <v>8711.7903930130997</v>
      </c>
      <c r="M75" s="395">
        <f t="shared" ref="M75:M80" si="37">ROUND(+$M$6*$K75,2)</f>
        <v>3.66</v>
      </c>
      <c r="N75" s="783"/>
      <c r="O75" s="827">
        <f t="shared" si="23"/>
        <v>3.66</v>
      </c>
      <c r="P75" s="845">
        <f t="shared" ref="P75:P80" si="38">N75*K75</f>
        <v>0</v>
      </c>
      <c r="Q75" s="438">
        <f t="shared" si="24"/>
        <v>0</v>
      </c>
      <c r="R75" s="328"/>
      <c r="S75" s="230"/>
      <c r="T75" s="397"/>
      <c r="U75" s="912"/>
      <c r="V75" s="912"/>
      <c r="W75" s="912"/>
      <c r="X75" s="912"/>
      <c r="Y75" s="912"/>
      <c r="Z75" s="912"/>
      <c r="AA75" s="912"/>
      <c r="AB75" s="912"/>
      <c r="AC75" s="912"/>
      <c r="AD75" s="912"/>
      <c r="AE75" s="912"/>
      <c r="AF75" s="912"/>
      <c r="AG75" s="912"/>
      <c r="AH75" s="912"/>
      <c r="AI75" s="912"/>
      <c r="AJ75" s="912"/>
      <c r="AK75" s="912"/>
      <c r="AL75" s="912"/>
      <c r="AM75" s="912"/>
      <c r="AN75" s="912"/>
      <c r="AO75" s="912"/>
      <c r="AP75" s="912"/>
      <c r="AQ75" s="912"/>
      <c r="AR75" s="912"/>
      <c r="AS75" s="912"/>
      <c r="AT75" s="912"/>
      <c r="AU75" s="912"/>
      <c r="AV75" s="912"/>
      <c r="AW75" s="912"/>
      <c r="AX75" s="912"/>
      <c r="AY75" s="912"/>
      <c r="AZ75" s="912"/>
      <c r="BA75" s="912"/>
      <c r="BB75" s="912"/>
      <c r="BC75" s="912"/>
      <c r="BD75" s="912"/>
      <c r="BE75" s="912"/>
      <c r="BF75" s="912"/>
      <c r="BG75" s="912"/>
      <c r="BH75" s="912"/>
      <c r="BI75" s="912"/>
      <c r="BJ75" s="912"/>
      <c r="BK75" s="912"/>
      <c r="BL75" s="912"/>
      <c r="BM75" s="912"/>
      <c r="BN75" s="912"/>
      <c r="BO75" s="912"/>
      <c r="BP75" s="912"/>
      <c r="BQ75" s="912"/>
      <c r="BR75" s="912"/>
      <c r="BS75" s="912"/>
      <c r="BT75" s="912"/>
      <c r="BU75" s="912"/>
      <c r="BV75" s="912"/>
      <c r="BW75" s="912"/>
      <c r="BX75" s="912"/>
      <c r="BY75" s="912"/>
      <c r="BZ75" s="912"/>
      <c r="CA75" s="912"/>
      <c r="CB75" s="912"/>
    </row>
    <row r="76" spans="1:80" s="231" customFormat="1" ht="20.100000000000001" customHeight="1" x14ac:dyDescent="0.2">
      <c r="A76" s="230"/>
      <c r="B76" s="389"/>
      <c r="C76" s="344" t="s">
        <v>206</v>
      </c>
      <c r="D76" s="344" t="s">
        <v>362</v>
      </c>
      <c r="E76" s="391">
        <v>961</v>
      </c>
      <c r="F76" s="344" t="s">
        <v>569</v>
      </c>
      <c r="G76" s="424" t="s">
        <v>414</v>
      </c>
      <c r="H76" s="251"/>
      <c r="I76" s="337" t="s">
        <v>482</v>
      </c>
      <c r="J76" s="392" t="s">
        <v>483</v>
      </c>
      <c r="K76" s="393">
        <v>7.6</v>
      </c>
      <c r="L76" s="444">
        <f t="shared" si="36"/>
        <v>5250</v>
      </c>
      <c r="M76" s="395">
        <f t="shared" si="37"/>
        <v>6.07</v>
      </c>
      <c r="N76" s="784"/>
      <c r="O76" s="828">
        <f t="shared" si="23"/>
        <v>6.07</v>
      </c>
      <c r="P76" s="846">
        <f t="shared" si="38"/>
        <v>0</v>
      </c>
      <c r="Q76" s="445">
        <f t="shared" si="24"/>
        <v>0</v>
      </c>
      <c r="R76" s="328"/>
      <c r="S76" s="230"/>
      <c r="T76" s="397"/>
      <c r="U76" s="912"/>
      <c r="V76" s="912"/>
      <c r="W76" s="912"/>
      <c r="X76" s="912"/>
      <c r="Y76" s="912"/>
      <c r="Z76" s="912"/>
      <c r="AA76" s="912"/>
      <c r="AB76" s="912"/>
      <c r="AC76" s="912"/>
      <c r="AD76" s="912"/>
      <c r="AE76" s="912"/>
      <c r="AF76" s="912"/>
      <c r="AG76" s="912"/>
      <c r="AH76" s="912"/>
      <c r="AI76" s="912"/>
      <c r="AJ76" s="912"/>
      <c r="AK76" s="912"/>
      <c r="AL76" s="912"/>
      <c r="AM76" s="912"/>
      <c r="AN76" s="912"/>
      <c r="AO76" s="912"/>
      <c r="AP76" s="912"/>
      <c r="AQ76" s="912"/>
      <c r="AR76" s="912"/>
      <c r="AS76" s="912"/>
      <c r="AT76" s="912"/>
      <c r="AU76" s="912"/>
      <c r="AV76" s="912"/>
      <c r="AW76" s="912"/>
      <c r="AX76" s="912"/>
      <c r="AY76" s="912"/>
      <c r="AZ76" s="912"/>
      <c r="BA76" s="912"/>
      <c r="BB76" s="912"/>
      <c r="BC76" s="912"/>
      <c r="BD76" s="912"/>
      <c r="BE76" s="912"/>
      <c r="BF76" s="912"/>
      <c r="BG76" s="912"/>
      <c r="BH76" s="912"/>
      <c r="BI76" s="912"/>
      <c r="BJ76" s="912"/>
      <c r="BK76" s="912"/>
      <c r="BL76" s="912"/>
      <c r="BM76" s="912"/>
      <c r="BN76" s="912"/>
      <c r="BO76" s="912"/>
      <c r="BP76" s="912"/>
      <c r="BQ76" s="912"/>
      <c r="BR76" s="912"/>
      <c r="BS76" s="912"/>
      <c r="BT76" s="912"/>
      <c r="BU76" s="912"/>
      <c r="BV76" s="912"/>
      <c r="BW76" s="912"/>
      <c r="BX76" s="912"/>
      <c r="BY76" s="912"/>
      <c r="BZ76" s="912"/>
      <c r="CA76" s="912"/>
      <c r="CB76" s="912"/>
    </row>
    <row r="77" spans="1:80" s="231" customFormat="1" ht="20.100000000000001" customHeight="1" x14ac:dyDescent="0.2">
      <c r="A77" s="230"/>
      <c r="B77" s="389"/>
      <c r="C77" s="390" t="s">
        <v>108</v>
      </c>
      <c r="D77" s="344" t="s">
        <v>248</v>
      </c>
      <c r="E77" s="391">
        <v>1151</v>
      </c>
      <c r="F77" s="344" t="s">
        <v>569</v>
      </c>
      <c r="G77" s="345" t="s">
        <v>371</v>
      </c>
      <c r="H77" s="148"/>
      <c r="I77" s="337" t="s">
        <v>118</v>
      </c>
      <c r="J77" s="392" t="s">
        <v>234</v>
      </c>
      <c r="K77" s="393">
        <v>9.3000000000000007</v>
      </c>
      <c r="L77" s="394">
        <f t="shared" si="36"/>
        <v>4290.322580645161</v>
      </c>
      <c r="M77" s="395">
        <f t="shared" si="37"/>
        <v>7.43</v>
      </c>
      <c r="N77" s="781"/>
      <c r="O77" s="825">
        <f t="shared" si="23"/>
        <v>7.43</v>
      </c>
      <c r="P77" s="842">
        <f t="shared" si="38"/>
        <v>0</v>
      </c>
      <c r="Q77" s="432">
        <f t="shared" si="24"/>
        <v>0</v>
      </c>
      <c r="R77" s="328"/>
      <c r="S77" s="230"/>
      <c r="T77" s="397"/>
      <c r="U77" s="912"/>
      <c r="V77" s="912"/>
      <c r="W77" s="912"/>
      <c r="X77" s="912"/>
      <c r="Y77" s="912"/>
      <c r="Z77" s="912"/>
      <c r="AA77" s="912"/>
      <c r="AB77" s="912"/>
      <c r="AC77" s="912"/>
      <c r="AD77" s="912"/>
      <c r="AE77" s="912"/>
      <c r="AF77" s="912"/>
      <c r="AG77" s="912"/>
      <c r="AH77" s="912"/>
      <c r="AI77" s="912"/>
      <c r="AJ77" s="912"/>
      <c r="AK77" s="912"/>
      <c r="AL77" s="912"/>
      <c r="AM77" s="912"/>
      <c r="AN77" s="912"/>
      <c r="AO77" s="912"/>
      <c r="AP77" s="912"/>
      <c r="AQ77" s="912"/>
      <c r="AR77" s="912"/>
      <c r="AS77" s="912"/>
      <c r="AT77" s="912"/>
      <c r="AU77" s="912"/>
      <c r="AV77" s="912"/>
      <c r="AW77" s="912"/>
      <c r="AX77" s="912"/>
      <c r="AY77" s="912"/>
      <c r="AZ77" s="912"/>
      <c r="BA77" s="912"/>
      <c r="BB77" s="912"/>
      <c r="BC77" s="912"/>
      <c r="BD77" s="912"/>
      <c r="BE77" s="912"/>
      <c r="BF77" s="912"/>
      <c r="BG77" s="912"/>
      <c r="BH77" s="912"/>
      <c r="BI77" s="912"/>
      <c r="BJ77" s="912"/>
      <c r="BK77" s="912"/>
      <c r="BL77" s="912"/>
      <c r="BM77" s="912"/>
      <c r="BN77" s="912"/>
      <c r="BO77" s="912"/>
      <c r="BP77" s="912"/>
      <c r="BQ77" s="912"/>
      <c r="BR77" s="912"/>
      <c r="BS77" s="912"/>
      <c r="BT77" s="912"/>
      <c r="BU77" s="912"/>
      <c r="BV77" s="912"/>
      <c r="BW77" s="912"/>
      <c r="BX77" s="912"/>
      <c r="BY77" s="912"/>
      <c r="BZ77" s="912"/>
      <c r="CA77" s="912"/>
      <c r="CB77" s="912"/>
    </row>
    <row r="78" spans="1:80" s="231" customFormat="1" ht="20.100000000000001" customHeight="1" x14ac:dyDescent="0.2">
      <c r="A78" s="230"/>
      <c r="B78" s="389"/>
      <c r="C78" s="344" t="s">
        <v>122</v>
      </c>
      <c r="D78" s="344" t="s">
        <v>246</v>
      </c>
      <c r="E78" s="391">
        <v>1141</v>
      </c>
      <c r="F78" s="344" t="s">
        <v>569</v>
      </c>
      <c r="G78" s="345" t="s">
        <v>461</v>
      </c>
      <c r="H78" s="148"/>
      <c r="I78" s="337" t="s">
        <v>200</v>
      </c>
      <c r="J78" s="392" t="s">
        <v>237</v>
      </c>
      <c r="K78" s="393">
        <v>8.76</v>
      </c>
      <c r="L78" s="394">
        <f t="shared" si="36"/>
        <v>4554.7945205479455</v>
      </c>
      <c r="M78" s="395">
        <f t="shared" si="37"/>
        <v>7</v>
      </c>
      <c r="N78" s="781"/>
      <c r="O78" s="825">
        <f t="shared" si="23"/>
        <v>7</v>
      </c>
      <c r="P78" s="842">
        <f t="shared" si="38"/>
        <v>0</v>
      </c>
      <c r="Q78" s="432">
        <f t="shared" si="24"/>
        <v>0</v>
      </c>
      <c r="R78" s="328"/>
      <c r="S78" s="230"/>
      <c r="T78" s="397"/>
      <c r="U78" s="912"/>
      <c r="V78" s="912"/>
      <c r="W78" s="912"/>
      <c r="X78" s="912"/>
      <c r="Y78" s="912"/>
      <c r="Z78" s="912"/>
      <c r="AA78" s="912"/>
      <c r="AB78" s="912"/>
      <c r="AC78" s="912"/>
      <c r="AD78" s="912"/>
      <c r="AE78" s="912"/>
      <c r="AF78" s="912"/>
      <c r="AG78" s="912"/>
      <c r="AH78" s="912"/>
      <c r="AI78" s="912"/>
      <c r="AJ78" s="912"/>
      <c r="AK78" s="912"/>
      <c r="AL78" s="912"/>
      <c r="AM78" s="912"/>
      <c r="AN78" s="912"/>
      <c r="AO78" s="912"/>
      <c r="AP78" s="912"/>
      <c r="AQ78" s="912"/>
      <c r="AR78" s="912"/>
      <c r="AS78" s="912"/>
      <c r="AT78" s="912"/>
      <c r="AU78" s="912"/>
      <c r="AV78" s="912"/>
      <c r="AW78" s="912"/>
      <c r="AX78" s="912"/>
      <c r="AY78" s="912"/>
      <c r="AZ78" s="912"/>
      <c r="BA78" s="912"/>
      <c r="BB78" s="912"/>
      <c r="BC78" s="912"/>
      <c r="BD78" s="912"/>
      <c r="BE78" s="912"/>
      <c r="BF78" s="912"/>
      <c r="BG78" s="912"/>
      <c r="BH78" s="912"/>
      <c r="BI78" s="912"/>
      <c r="BJ78" s="912"/>
      <c r="BK78" s="912"/>
      <c r="BL78" s="912"/>
      <c r="BM78" s="912"/>
      <c r="BN78" s="912"/>
      <c r="BO78" s="912"/>
      <c r="BP78" s="912"/>
      <c r="BQ78" s="912"/>
      <c r="BR78" s="912"/>
      <c r="BS78" s="912"/>
      <c r="BT78" s="912"/>
      <c r="BU78" s="912"/>
      <c r="BV78" s="912"/>
      <c r="BW78" s="912"/>
      <c r="BX78" s="912"/>
      <c r="BY78" s="912"/>
      <c r="BZ78" s="912"/>
      <c r="CA78" s="912"/>
      <c r="CB78" s="912"/>
    </row>
    <row r="79" spans="1:80" s="231" customFormat="1" ht="20.100000000000001" customHeight="1" x14ac:dyDescent="0.2">
      <c r="A79" s="230"/>
      <c r="B79" s="389"/>
      <c r="C79" s="344" t="s">
        <v>122</v>
      </c>
      <c r="D79" s="344" t="s">
        <v>246</v>
      </c>
      <c r="E79" s="391">
        <v>1141</v>
      </c>
      <c r="F79" s="344" t="s">
        <v>569</v>
      </c>
      <c r="G79" s="424" t="s">
        <v>76</v>
      </c>
      <c r="H79" s="251"/>
      <c r="I79" s="337" t="s">
        <v>378</v>
      </c>
      <c r="J79" s="392" t="s">
        <v>377</v>
      </c>
      <c r="K79" s="393">
        <v>8.67</v>
      </c>
      <c r="L79" s="394">
        <f t="shared" si="36"/>
        <v>4602.0761245674739</v>
      </c>
      <c r="M79" s="395">
        <f t="shared" si="37"/>
        <v>6.93</v>
      </c>
      <c r="N79" s="785"/>
      <c r="O79" s="829">
        <f t="shared" si="23"/>
        <v>6.93</v>
      </c>
      <c r="P79" s="847">
        <f t="shared" si="38"/>
        <v>0</v>
      </c>
      <c r="Q79" s="446">
        <f t="shared" si="24"/>
        <v>0</v>
      </c>
      <c r="R79" s="328"/>
      <c r="S79" s="230"/>
      <c r="T79" s="397"/>
      <c r="U79" s="912"/>
      <c r="V79" s="912"/>
      <c r="W79" s="912"/>
      <c r="X79" s="912"/>
      <c r="Y79" s="912"/>
      <c r="Z79" s="912"/>
      <c r="AA79" s="912"/>
      <c r="AB79" s="912"/>
      <c r="AC79" s="912"/>
      <c r="AD79" s="912"/>
      <c r="AE79" s="912"/>
      <c r="AF79" s="912"/>
      <c r="AG79" s="912"/>
      <c r="AH79" s="912"/>
      <c r="AI79" s="912"/>
      <c r="AJ79" s="912"/>
      <c r="AK79" s="912"/>
      <c r="AL79" s="912"/>
      <c r="AM79" s="912"/>
      <c r="AN79" s="912"/>
      <c r="AO79" s="912"/>
      <c r="AP79" s="912"/>
      <c r="AQ79" s="912"/>
      <c r="AR79" s="912"/>
      <c r="AS79" s="912"/>
      <c r="AT79" s="912"/>
      <c r="AU79" s="912"/>
      <c r="AV79" s="912"/>
      <c r="AW79" s="912"/>
      <c r="AX79" s="912"/>
      <c r="AY79" s="912"/>
      <c r="AZ79" s="912"/>
      <c r="BA79" s="912"/>
      <c r="BB79" s="912"/>
      <c r="BC79" s="912"/>
      <c r="BD79" s="912"/>
      <c r="BE79" s="912"/>
      <c r="BF79" s="912"/>
      <c r="BG79" s="912"/>
      <c r="BH79" s="912"/>
      <c r="BI79" s="912"/>
      <c r="BJ79" s="912"/>
      <c r="BK79" s="912"/>
      <c r="BL79" s="912"/>
      <c r="BM79" s="912"/>
      <c r="BN79" s="912"/>
      <c r="BO79" s="912"/>
      <c r="BP79" s="912"/>
      <c r="BQ79" s="912"/>
      <c r="BR79" s="912"/>
      <c r="BS79" s="912"/>
      <c r="BT79" s="912"/>
      <c r="BU79" s="912"/>
      <c r="BV79" s="912"/>
      <c r="BW79" s="912"/>
      <c r="BX79" s="912"/>
      <c r="BY79" s="912"/>
      <c r="BZ79" s="912"/>
      <c r="CA79" s="912"/>
      <c r="CB79" s="912"/>
    </row>
    <row r="80" spans="1:80" s="231" customFormat="1" ht="20.100000000000001" customHeight="1" thickBot="1" x14ac:dyDescent="0.25">
      <c r="A80" s="230"/>
      <c r="B80" s="389"/>
      <c r="C80" s="344" t="s">
        <v>112</v>
      </c>
      <c r="D80" s="344" t="s">
        <v>245</v>
      </c>
      <c r="E80" s="403">
        <v>760</v>
      </c>
      <c r="F80" s="344" t="s">
        <v>569</v>
      </c>
      <c r="G80" s="345" t="s">
        <v>458</v>
      </c>
      <c r="H80" s="148"/>
      <c r="I80" s="337" t="s">
        <v>129</v>
      </c>
      <c r="J80" s="405" t="s">
        <v>238</v>
      </c>
      <c r="K80" s="393">
        <v>5.7</v>
      </c>
      <c r="L80" s="394">
        <f t="shared" si="36"/>
        <v>7000</v>
      </c>
      <c r="M80" s="395">
        <f t="shared" si="37"/>
        <v>4.55</v>
      </c>
      <c r="N80" s="782"/>
      <c r="O80" s="826">
        <f t="shared" si="23"/>
        <v>4.55</v>
      </c>
      <c r="P80" s="843">
        <f t="shared" si="38"/>
        <v>0</v>
      </c>
      <c r="Q80" s="433">
        <f t="shared" si="24"/>
        <v>0</v>
      </c>
      <c r="R80" s="328"/>
      <c r="S80" s="230"/>
      <c r="T80" s="397"/>
      <c r="U80" s="912"/>
      <c r="V80" s="912"/>
      <c r="W80" s="912"/>
      <c r="X80" s="912"/>
      <c r="Y80" s="912"/>
      <c r="Z80" s="912"/>
      <c r="AA80" s="912"/>
      <c r="AB80" s="912"/>
      <c r="AC80" s="912"/>
      <c r="AD80" s="912"/>
      <c r="AE80" s="912"/>
      <c r="AF80" s="912"/>
      <c r="AG80" s="912"/>
      <c r="AH80" s="912"/>
      <c r="AI80" s="912"/>
      <c r="AJ80" s="912"/>
      <c r="AK80" s="912"/>
      <c r="AL80" s="912"/>
      <c r="AM80" s="912"/>
      <c r="AN80" s="912"/>
      <c r="AO80" s="912"/>
      <c r="AP80" s="912"/>
      <c r="AQ80" s="912"/>
      <c r="AR80" s="912"/>
      <c r="AS80" s="912"/>
      <c r="AT80" s="912"/>
      <c r="AU80" s="912"/>
      <c r="AV80" s="912"/>
      <c r="AW80" s="912"/>
      <c r="AX80" s="912"/>
      <c r="AY80" s="912"/>
      <c r="AZ80" s="912"/>
      <c r="BA80" s="912"/>
      <c r="BB80" s="912"/>
      <c r="BC80" s="912"/>
      <c r="BD80" s="912"/>
      <c r="BE80" s="912"/>
      <c r="BF80" s="912"/>
      <c r="BG80" s="912"/>
      <c r="BH80" s="912"/>
      <c r="BI80" s="912"/>
      <c r="BJ80" s="912"/>
      <c r="BK80" s="912"/>
      <c r="BL80" s="912"/>
      <c r="BM80" s="912"/>
      <c r="BN80" s="912"/>
      <c r="BO80" s="912"/>
      <c r="BP80" s="912"/>
      <c r="BQ80" s="912"/>
      <c r="BR80" s="912"/>
      <c r="BS80" s="912"/>
      <c r="BT80" s="912"/>
      <c r="BU80" s="912"/>
      <c r="BV80" s="912"/>
      <c r="BW80" s="912"/>
      <c r="BX80" s="912"/>
      <c r="BY80" s="912"/>
      <c r="BZ80" s="912"/>
      <c r="CA80" s="912"/>
      <c r="CB80" s="912"/>
    </row>
    <row r="81" spans="1:80" s="231" customFormat="1" ht="7.5" customHeight="1" thickBot="1" x14ac:dyDescent="0.25">
      <c r="A81" s="230"/>
      <c r="B81" s="389"/>
      <c r="C81" s="441"/>
      <c r="D81" s="188"/>
      <c r="E81" s="148"/>
      <c r="F81" s="148"/>
      <c r="G81" s="345"/>
      <c r="H81" s="148"/>
      <c r="I81" s="337"/>
      <c r="J81" s="442"/>
      <c r="K81" s="443"/>
      <c r="L81" s="330"/>
      <c r="M81" s="395"/>
      <c r="N81" s="435"/>
      <c r="O81" s="408"/>
      <c r="P81" s="844"/>
      <c r="Q81" s="436"/>
      <c r="R81" s="328"/>
      <c r="S81" s="230"/>
      <c r="T81" s="397"/>
      <c r="U81" s="912"/>
      <c r="V81" s="912"/>
      <c r="W81" s="912"/>
      <c r="X81" s="912"/>
      <c r="Y81" s="912"/>
      <c r="Z81" s="912"/>
      <c r="AA81" s="912"/>
      <c r="AB81" s="912"/>
      <c r="AC81" s="912"/>
      <c r="AD81" s="912"/>
      <c r="AE81" s="912"/>
      <c r="AF81" s="912"/>
      <c r="AG81" s="912"/>
      <c r="AH81" s="912"/>
      <c r="AI81" s="912"/>
      <c r="AJ81" s="912"/>
      <c r="AK81" s="912"/>
      <c r="AL81" s="912"/>
      <c r="AM81" s="912"/>
      <c r="AN81" s="912"/>
      <c r="AO81" s="912"/>
      <c r="AP81" s="912"/>
      <c r="AQ81" s="912"/>
      <c r="AR81" s="912"/>
      <c r="AS81" s="912"/>
      <c r="AT81" s="912"/>
      <c r="AU81" s="912"/>
      <c r="AV81" s="912"/>
      <c r="AW81" s="912"/>
      <c r="AX81" s="912"/>
      <c r="AY81" s="912"/>
      <c r="AZ81" s="912"/>
      <c r="BA81" s="912"/>
      <c r="BB81" s="912"/>
      <c r="BC81" s="912"/>
      <c r="BD81" s="912"/>
      <c r="BE81" s="912"/>
      <c r="BF81" s="912"/>
      <c r="BG81" s="912"/>
      <c r="BH81" s="912"/>
      <c r="BI81" s="912"/>
      <c r="BJ81" s="912"/>
      <c r="BK81" s="912"/>
      <c r="BL81" s="912"/>
      <c r="BM81" s="912"/>
      <c r="BN81" s="912"/>
      <c r="BO81" s="912"/>
      <c r="BP81" s="912"/>
      <c r="BQ81" s="912"/>
      <c r="BR81" s="912"/>
      <c r="BS81" s="912"/>
      <c r="BT81" s="912"/>
      <c r="BU81" s="912"/>
      <c r="BV81" s="912"/>
      <c r="BW81" s="912"/>
      <c r="BX81" s="912"/>
      <c r="BY81" s="912"/>
      <c r="BZ81" s="912"/>
      <c r="CA81" s="912"/>
      <c r="CB81" s="912"/>
    </row>
    <row r="82" spans="1:80" s="231" customFormat="1" ht="20.100000000000001" customHeight="1" x14ac:dyDescent="0.2">
      <c r="A82" s="230"/>
      <c r="B82" s="389"/>
      <c r="C82" s="390" t="s">
        <v>108</v>
      </c>
      <c r="D82" s="344" t="s">
        <v>248</v>
      </c>
      <c r="E82" s="391">
        <v>1151</v>
      </c>
      <c r="F82" s="344" t="s">
        <v>569</v>
      </c>
      <c r="G82" s="345" t="s">
        <v>415</v>
      </c>
      <c r="H82" s="148"/>
      <c r="I82" s="337" t="s">
        <v>120</v>
      </c>
      <c r="J82" s="405" t="s">
        <v>236</v>
      </c>
      <c r="K82" s="393">
        <v>10.35</v>
      </c>
      <c r="L82" s="394">
        <f t="shared" ref="L82:L88" si="39">39900/$K82</f>
        <v>3855.072463768116</v>
      </c>
      <c r="M82" s="395">
        <f t="shared" ref="M82:M88" si="40">ROUND(+$M$6*$K82,2)</f>
        <v>8.27</v>
      </c>
      <c r="N82" s="783"/>
      <c r="O82" s="827">
        <f t="shared" si="23"/>
        <v>8.27</v>
      </c>
      <c r="P82" s="845">
        <f t="shared" ref="P82:P87" si="41">N82*K82</f>
        <v>0</v>
      </c>
      <c r="Q82" s="438">
        <f t="shared" si="24"/>
        <v>0</v>
      </c>
      <c r="R82" s="328"/>
      <c r="S82" s="230"/>
      <c r="T82" s="397"/>
      <c r="U82" s="912"/>
      <c r="V82" s="912"/>
      <c r="W82" s="912"/>
      <c r="X82" s="912"/>
      <c r="Y82" s="912"/>
      <c r="Z82" s="912"/>
      <c r="AA82" s="912"/>
      <c r="AB82" s="912"/>
      <c r="AC82" s="912"/>
      <c r="AD82" s="912"/>
      <c r="AE82" s="912"/>
      <c r="AF82" s="912"/>
      <c r="AG82" s="912"/>
      <c r="AH82" s="912"/>
      <c r="AI82" s="912"/>
      <c r="AJ82" s="912"/>
      <c r="AK82" s="912"/>
      <c r="AL82" s="912"/>
      <c r="AM82" s="912"/>
      <c r="AN82" s="912"/>
      <c r="AO82" s="912"/>
      <c r="AP82" s="912"/>
      <c r="AQ82" s="912"/>
      <c r="AR82" s="912"/>
      <c r="AS82" s="912"/>
      <c r="AT82" s="912"/>
      <c r="AU82" s="912"/>
      <c r="AV82" s="912"/>
      <c r="AW82" s="912"/>
      <c r="AX82" s="912"/>
      <c r="AY82" s="912"/>
      <c r="AZ82" s="912"/>
      <c r="BA82" s="912"/>
      <c r="BB82" s="912"/>
      <c r="BC82" s="912"/>
      <c r="BD82" s="912"/>
      <c r="BE82" s="912"/>
      <c r="BF82" s="912"/>
      <c r="BG82" s="912"/>
      <c r="BH82" s="912"/>
      <c r="BI82" s="912"/>
      <c r="BJ82" s="912"/>
      <c r="BK82" s="912"/>
      <c r="BL82" s="912"/>
      <c r="BM82" s="912"/>
      <c r="BN82" s="912"/>
      <c r="BO82" s="912"/>
      <c r="BP82" s="912"/>
      <c r="BQ82" s="912"/>
      <c r="BR82" s="912"/>
      <c r="BS82" s="912"/>
      <c r="BT82" s="912"/>
      <c r="BU82" s="912"/>
      <c r="BV82" s="912"/>
      <c r="BW82" s="912"/>
      <c r="BX82" s="912"/>
      <c r="BY82" s="912"/>
      <c r="BZ82" s="912"/>
      <c r="CA82" s="912"/>
      <c r="CB82" s="912"/>
    </row>
    <row r="83" spans="1:80" s="231" customFormat="1" ht="20.100000000000001" customHeight="1" x14ac:dyDescent="0.2">
      <c r="A83" s="230"/>
      <c r="B83" s="389"/>
      <c r="C83" s="344" t="s">
        <v>122</v>
      </c>
      <c r="D83" s="344" t="s">
        <v>246</v>
      </c>
      <c r="E83" s="391">
        <v>1141</v>
      </c>
      <c r="F83" s="344" t="s">
        <v>569</v>
      </c>
      <c r="G83" s="345" t="s">
        <v>462</v>
      </c>
      <c r="H83" s="148"/>
      <c r="I83" s="337" t="s">
        <v>199</v>
      </c>
      <c r="J83" s="392" t="s">
        <v>241</v>
      </c>
      <c r="K83" s="393">
        <v>8.86</v>
      </c>
      <c r="L83" s="394">
        <f t="shared" si="39"/>
        <v>4503.386004514673</v>
      </c>
      <c r="M83" s="395">
        <f t="shared" si="40"/>
        <v>7.08</v>
      </c>
      <c r="N83" s="781"/>
      <c r="O83" s="825">
        <f t="shared" si="23"/>
        <v>7.08</v>
      </c>
      <c r="P83" s="842">
        <f t="shared" si="41"/>
        <v>0</v>
      </c>
      <c r="Q83" s="432">
        <f t="shared" si="24"/>
        <v>0</v>
      </c>
      <c r="R83" s="328"/>
      <c r="S83" s="230"/>
      <c r="T83" s="397"/>
      <c r="U83" s="912"/>
      <c r="V83" s="912"/>
      <c r="W83" s="912"/>
      <c r="X83" s="912"/>
      <c r="Y83" s="912"/>
      <c r="Z83" s="912"/>
      <c r="AA83" s="912"/>
      <c r="AB83" s="912"/>
      <c r="AC83" s="912"/>
      <c r="AD83" s="912"/>
      <c r="AE83" s="912"/>
      <c r="AF83" s="912"/>
      <c r="AG83" s="912"/>
      <c r="AH83" s="912"/>
      <c r="AI83" s="912"/>
      <c r="AJ83" s="912"/>
      <c r="AK83" s="912"/>
      <c r="AL83" s="912"/>
      <c r="AM83" s="912"/>
      <c r="AN83" s="912"/>
      <c r="AO83" s="912"/>
      <c r="AP83" s="912"/>
      <c r="AQ83" s="912"/>
      <c r="AR83" s="912"/>
      <c r="AS83" s="912"/>
      <c r="AT83" s="912"/>
      <c r="AU83" s="912"/>
      <c r="AV83" s="912"/>
      <c r="AW83" s="912"/>
      <c r="AX83" s="912"/>
      <c r="AY83" s="912"/>
      <c r="AZ83" s="912"/>
      <c r="BA83" s="912"/>
      <c r="BB83" s="912"/>
      <c r="BC83" s="912"/>
      <c r="BD83" s="912"/>
      <c r="BE83" s="912"/>
      <c r="BF83" s="912"/>
      <c r="BG83" s="912"/>
      <c r="BH83" s="912"/>
      <c r="BI83" s="912"/>
      <c r="BJ83" s="912"/>
      <c r="BK83" s="912"/>
      <c r="BL83" s="912"/>
      <c r="BM83" s="912"/>
      <c r="BN83" s="912"/>
      <c r="BO83" s="912"/>
      <c r="BP83" s="912"/>
      <c r="BQ83" s="912"/>
      <c r="BR83" s="912"/>
      <c r="BS83" s="912"/>
      <c r="BT83" s="912"/>
      <c r="BU83" s="912"/>
      <c r="BV83" s="912"/>
      <c r="BW83" s="912"/>
      <c r="BX83" s="912"/>
      <c r="BY83" s="912"/>
      <c r="BZ83" s="912"/>
      <c r="CA83" s="912"/>
      <c r="CB83" s="912"/>
    </row>
    <row r="84" spans="1:80" s="231" customFormat="1" ht="20.100000000000001" customHeight="1" x14ac:dyDescent="0.2">
      <c r="A84" s="230"/>
      <c r="B84" s="389"/>
      <c r="C84" s="344" t="s">
        <v>122</v>
      </c>
      <c r="D84" s="344" t="s">
        <v>246</v>
      </c>
      <c r="E84" s="391">
        <v>1141</v>
      </c>
      <c r="F84" s="344" t="s">
        <v>569</v>
      </c>
      <c r="G84" s="345" t="s">
        <v>454</v>
      </c>
      <c r="H84" s="346"/>
      <c r="I84" s="337" t="s">
        <v>456</v>
      </c>
      <c r="J84" s="392" t="s">
        <v>455</v>
      </c>
      <c r="K84" s="393">
        <v>9.02</v>
      </c>
      <c r="L84" s="394">
        <f t="shared" si="39"/>
        <v>4423.5033259423508</v>
      </c>
      <c r="M84" s="395">
        <f t="shared" si="40"/>
        <v>7.21</v>
      </c>
      <c r="N84" s="781"/>
      <c r="O84" s="825">
        <f t="shared" si="23"/>
        <v>7.21</v>
      </c>
      <c r="P84" s="842">
        <f t="shared" si="41"/>
        <v>0</v>
      </c>
      <c r="Q84" s="432">
        <f t="shared" si="24"/>
        <v>0</v>
      </c>
      <c r="R84" s="328"/>
      <c r="S84" s="230"/>
      <c r="T84" s="397"/>
      <c r="U84" s="912"/>
      <c r="V84" s="912"/>
      <c r="W84" s="912"/>
      <c r="X84" s="912"/>
      <c r="Y84" s="912"/>
      <c r="Z84" s="912"/>
      <c r="AA84" s="912"/>
      <c r="AB84" s="912"/>
      <c r="AC84" s="912"/>
      <c r="AD84" s="912"/>
      <c r="AE84" s="912"/>
      <c r="AF84" s="912"/>
      <c r="AG84" s="912"/>
      <c r="AH84" s="912"/>
      <c r="AI84" s="912"/>
      <c r="AJ84" s="912"/>
      <c r="AK84" s="912"/>
      <c r="AL84" s="912"/>
      <c r="AM84" s="912"/>
      <c r="AN84" s="912"/>
      <c r="AO84" s="912"/>
      <c r="AP84" s="912"/>
      <c r="AQ84" s="912"/>
      <c r="AR84" s="912"/>
      <c r="AS84" s="912"/>
      <c r="AT84" s="912"/>
      <c r="AU84" s="912"/>
      <c r="AV84" s="912"/>
      <c r="AW84" s="912"/>
      <c r="AX84" s="912"/>
      <c r="AY84" s="912"/>
      <c r="AZ84" s="912"/>
      <c r="BA84" s="912"/>
      <c r="BB84" s="912"/>
      <c r="BC84" s="912"/>
      <c r="BD84" s="912"/>
      <c r="BE84" s="912"/>
      <c r="BF84" s="912"/>
      <c r="BG84" s="912"/>
      <c r="BH84" s="912"/>
      <c r="BI84" s="912"/>
      <c r="BJ84" s="912"/>
      <c r="BK84" s="912"/>
      <c r="BL84" s="912"/>
      <c r="BM84" s="912"/>
      <c r="BN84" s="912"/>
      <c r="BO84" s="912"/>
      <c r="BP84" s="912"/>
      <c r="BQ84" s="912"/>
      <c r="BR84" s="912"/>
      <c r="BS84" s="912"/>
      <c r="BT84" s="912"/>
      <c r="BU84" s="912"/>
      <c r="BV84" s="912"/>
      <c r="BW84" s="912"/>
      <c r="BX84" s="912"/>
      <c r="BY84" s="912"/>
      <c r="BZ84" s="912"/>
      <c r="CA84" s="912"/>
      <c r="CB84" s="912"/>
    </row>
    <row r="85" spans="1:80" s="231" customFormat="1" ht="20.100000000000001" customHeight="1" x14ac:dyDescent="0.2">
      <c r="A85" s="230"/>
      <c r="B85" s="389"/>
      <c r="C85" s="344" t="s">
        <v>112</v>
      </c>
      <c r="D85" s="344" t="s">
        <v>245</v>
      </c>
      <c r="E85" s="403">
        <v>760</v>
      </c>
      <c r="F85" s="344" t="s">
        <v>569</v>
      </c>
      <c r="G85" s="345" t="s">
        <v>460</v>
      </c>
      <c r="H85" s="148"/>
      <c r="I85" s="337" t="s">
        <v>131</v>
      </c>
      <c r="J85" s="405" t="s">
        <v>240</v>
      </c>
      <c r="K85" s="393">
        <v>5.6</v>
      </c>
      <c r="L85" s="394">
        <f t="shared" si="39"/>
        <v>7125</v>
      </c>
      <c r="M85" s="395">
        <f t="shared" si="40"/>
        <v>4.47</v>
      </c>
      <c r="N85" s="781"/>
      <c r="O85" s="825">
        <f t="shared" si="23"/>
        <v>4.47</v>
      </c>
      <c r="P85" s="842">
        <f t="shared" si="41"/>
        <v>0</v>
      </c>
      <c r="Q85" s="432">
        <f t="shared" si="24"/>
        <v>0</v>
      </c>
      <c r="R85" s="328"/>
      <c r="S85" s="230"/>
      <c r="T85" s="397"/>
      <c r="U85" s="912"/>
      <c r="V85" s="912"/>
      <c r="W85" s="912"/>
      <c r="X85" s="912"/>
      <c r="Y85" s="912"/>
      <c r="Z85" s="912"/>
      <c r="AA85" s="912"/>
      <c r="AB85" s="912"/>
      <c r="AC85" s="912"/>
      <c r="AD85" s="912"/>
      <c r="AE85" s="912"/>
      <c r="AF85" s="912"/>
      <c r="AG85" s="912"/>
      <c r="AH85" s="912"/>
      <c r="AI85" s="912"/>
      <c r="AJ85" s="912"/>
      <c r="AK85" s="912"/>
      <c r="AL85" s="912"/>
      <c r="AM85" s="912"/>
      <c r="AN85" s="912"/>
      <c r="AO85" s="912"/>
      <c r="AP85" s="912"/>
      <c r="AQ85" s="912"/>
      <c r="AR85" s="912"/>
      <c r="AS85" s="912"/>
      <c r="AT85" s="912"/>
      <c r="AU85" s="912"/>
      <c r="AV85" s="912"/>
      <c r="AW85" s="912"/>
      <c r="AX85" s="912"/>
      <c r="AY85" s="912"/>
      <c r="AZ85" s="912"/>
      <c r="BA85" s="912"/>
      <c r="BB85" s="912"/>
      <c r="BC85" s="912"/>
      <c r="BD85" s="912"/>
      <c r="BE85" s="912"/>
      <c r="BF85" s="912"/>
      <c r="BG85" s="912"/>
      <c r="BH85" s="912"/>
      <c r="BI85" s="912"/>
      <c r="BJ85" s="912"/>
      <c r="BK85" s="912"/>
      <c r="BL85" s="912"/>
      <c r="BM85" s="912"/>
      <c r="BN85" s="912"/>
      <c r="BO85" s="912"/>
      <c r="BP85" s="912"/>
      <c r="BQ85" s="912"/>
      <c r="BR85" s="912"/>
      <c r="BS85" s="912"/>
      <c r="BT85" s="912"/>
      <c r="BU85" s="912"/>
      <c r="BV85" s="912"/>
      <c r="BW85" s="912"/>
      <c r="BX85" s="912"/>
      <c r="BY85" s="912"/>
      <c r="BZ85" s="912"/>
      <c r="CA85" s="912"/>
      <c r="CB85" s="912"/>
    </row>
    <row r="86" spans="1:80" s="231" customFormat="1" ht="20.100000000000001" customHeight="1" x14ac:dyDescent="0.2">
      <c r="A86" s="230"/>
      <c r="B86" s="389"/>
      <c r="C86" s="344" t="s">
        <v>389</v>
      </c>
      <c r="D86" s="344" t="s">
        <v>388</v>
      </c>
      <c r="E86" s="391">
        <v>774</v>
      </c>
      <c r="F86" s="344" t="s">
        <v>569</v>
      </c>
      <c r="G86" s="345" t="s">
        <v>390</v>
      </c>
      <c r="H86" s="148"/>
      <c r="I86" s="342" t="s">
        <v>391</v>
      </c>
      <c r="J86" s="392" t="s">
        <v>392</v>
      </c>
      <c r="K86" s="393">
        <v>6.08</v>
      </c>
      <c r="L86" s="394">
        <f t="shared" si="39"/>
        <v>6562.5</v>
      </c>
      <c r="M86" s="395">
        <f t="shared" si="40"/>
        <v>4.8600000000000003</v>
      </c>
      <c r="N86" s="785"/>
      <c r="O86" s="829">
        <f t="shared" si="23"/>
        <v>4.8600000000000003</v>
      </c>
      <c r="P86" s="847">
        <f t="shared" si="41"/>
        <v>0</v>
      </c>
      <c r="Q86" s="446">
        <f t="shared" si="24"/>
        <v>0</v>
      </c>
      <c r="R86" s="328"/>
      <c r="S86" s="230"/>
      <c r="T86" s="397"/>
      <c r="U86" s="912"/>
      <c r="V86" s="912"/>
      <c r="W86" s="912"/>
      <c r="X86" s="912"/>
      <c r="Y86" s="912"/>
      <c r="Z86" s="912"/>
      <c r="AA86" s="912"/>
      <c r="AB86" s="912"/>
      <c r="AC86" s="912"/>
      <c r="AD86" s="912"/>
      <c r="AE86" s="912"/>
      <c r="AF86" s="912"/>
      <c r="AG86" s="912"/>
      <c r="AH86" s="912"/>
      <c r="AI86" s="912"/>
      <c r="AJ86" s="912"/>
      <c r="AK86" s="912"/>
      <c r="AL86" s="912"/>
      <c r="AM86" s="912"/>
      <c r="AN86" s="912"/>
      <c r="AO86" s="912"/>
      <c r="AP86" s="912"/>
      <c r="AQ86" s="912"/>
      <c r="AR86" s="912"/>
      <c r="AS86" s="912"/>
      <c r="AT86" s="912"/>
      <c r="AU86" s="912"/>
      <c r="AV86" s="912"/>
      <c r="AW86" s="912"/>
      <c r="AX86" s="912"/>
      <c r="AY86" s="912"/>
      <c r="AZ86" s="912"/>
      <c r="BA86" s="912"/>
      <c r="BB86" s="912"/>
      <c r="BC86" s="912"/>
      <c r="BD86" s="912"/>
      <c r="BE86" s="912"/>
      <c r="BF86" s="912"/>
      <c r="BG86" s="912"/>
      <c r="BH86" s="912"/>
      <c r="BI86" s="912"/>
      <c r="BJ86" s="912"/>
      <c r="BK86" s="912"/>
      <c r="BL86" s="912"/>
      <c r="BM86" s="912"/>
      <c r="BN86" s="912"/>
      <c r="BO86" s="912"/>
      <c r="BP86" s="912"/>
      <c r="BQ86" s="912"/>
      <c r="BR86" s="912"/>
      <c r="BS86" s="912"/>
      <c r="BT86" s="912"/>
      <c r="BU86" s="912"/>
      <c r="BV86" s="912"/>
      <c r="BW86" s="912"/>
      <c r="BX86" s="912"/>
      <c r="BY86" s="912"/>
      <c r="BZ86" s="912"/>
      <c r="CA86" s="912"/>
      <c r="CB86" s="912"/>
    </row>
    <row r="87" spans="1:80" s="231" customFormat="1" ht="20.100000000000001" customHeight="1" x14ac:dyDescent="0.2">
      <c r="A87" s="230"/>
      <c r="B87" s="389"/>
      <c r="C87" s="344" t="s">
        <v>114</v>
      </c>
      <c r="D87" s="344" t="s">
        <v>247</v>
      </c>
      <c r="E87" s="391">
        <v>1000</v>
      </c>
      <c r="F87" s="344" t="s">
        <v>570</v>
      </c>
      <c r="G87" s="345" t="s">
        <v>436</v>
      </c>
      <c r="H87" s="148"/>
      <c r="I87" s="337" t="s">
        <v>438</v>
      </c>
      <c r="J87" s="392" t="s">
        <v>437</v>
      </c>
      <c r="K87" s="393">
        <v>4.3499999999999996</v>
      </c>
      <c r="L87" s="394">
        <f t="shared" si="39"/>
        <v>9172.4137931034493</v>
      </c>
      <c r="M87" s="395">
        <f t="shared" si="40"/>
        <v>3.47</v>
      </c>
      <c r="N87" s="781"/>
      <c r="O87" s="825">
        <f t="shared" si="23"/>
        <v>3.47</v>
      </c>
      <c r="P87" s="842">
        <f t="shared" si="41"/>
        <v>0</v>
      </c>
      <c r="Q87" s="432">
        <f t="shared" si="24"/>
        <v>0</v>
      </c>
      <c r="R87" s="328"/>
      <c r="S87" s="230"/>
      <c r="T87" s="397"/>
      <c r="U87" s="912"/>
      <c r="V87" s="912"/>
      <c r="W87" s="912"/>
      <c r="X87" s="912"/>
      <c r="Y87" s="912"/>
      <c r="Z87" s="912"/>
      <c r="AA87" s="912"/>
      <c r="AB87" s="912"/>
      <c r="AC87" s="912"/>
      <c r="AD87" s="912"/>
      <c r="AE87" s="912"/>
      <c r="AF87" s="912"/>
      <c r="AG87" s="912"/>
      <c r="AH87" s="912"/>
      <c r="AI87" s="912"/>
      <c r="AJ87" s="912"/>
      <c r="AK87" s="912"/>
      <c r="AL87" s="912"/>
      <c r="AM87" s="912"/>
      <c r="AN87" s="912"/>
      <c r="AO87" s="912"/>
      <c r="AP87" s="912"/>
      <c r="AQ87" s="912"/>
      <c r="AR87" s="912"/>
      <c r="AS87" s="912"/>
      <c r="AT87" s="912"/>
      <c r="AU87" s="912"/>
      <c r="AV87" s="912"/>
      <c r="AW87" s="912"/>
      <c r="AX87" s="912"/>
      <c r="AY87" s="912"/>
      <c r="AZ87" s="912"/>
      <c r="BA87" s="912"/>
      <c r="BB87" s="912"/>
      <c r="BC87" s="912"/>
      <c r="BD87" s="912"/>
      <c r="BE87" s="912"/>
      <c r="BF87" s="912"/>
      <c r="BG87" s="912"/>
      <c r="BH87" s="912"/>
      <c r="BI87" s="912"/>
      <c r="BJ87" s="912"/>
      <c r="BK87" s="912"/>
      <c r="BL87" s="912"/>
      <c r="BM87" s="912"/>
      <c r="BN87" s="912"/>
      <c r="BO87" s="912"/>
      <c r="BP87" s="912"/>
      <c r="BQ87" s="912"/>
      <c r="BR87" s="912"/>
      <c r="BS87" s="912"/>
      <c r="BT87" s="912"/>
      <c r="BU87" s="912"/>
      <c r="BV87" s="912"/>
      <c r="BW87" s="912"/>
      <c r="BX87" s="912"/>
      <c r="BY87" s="912"/>
      <c r="BZ87" s="912"/>
      <c r="CA87" s="912"/>
      <c r="CB87" s="912"/>
    </row>
    <row r="88" spans="1:80" s="231" customFormat="1" ht="20.100000000000001" hidden="1" customHeight="1" thickBot="1" x14ac:dyDescent="0.25">
      <c r="A88" s="230"/>
      <c r="B88" s="389"/>
      <c r="C88" s="344" t="s">
        <v>420</v>
      </c>
      <c r="D88" s="344" t="s">
        <v>421</v>
      </c>
      <c r="E88" s="391">
        <v>250</v>
      </c>
      <c r="F88" s="344" t="s">
        <v>363</v>
      </c>
      <c r="G88" s="345" t="s">
        <v>435</v>
      </c>
      <c r="H88" s="148"/>
      <c r="I88" s="342" t="s">
        <v>430</v>
      </c>
      <c r="J88" s="447" t="s">
        <v>429</v>
      </c>
      <c r="K88" s="393">
        <v>3.56</v>
      </c>
      <c r="L88" s="394">
        <f t="shared" si="39"/>
        <v>11207.865168539325</v>
      </c>
      <c r="M88" s="395">
        <f t="shared" si="40"/>
        <v>2.84</v>
      </c>
      <c r="N88" s="448"/>
      <c r="O88" s="830">
        <f t="shared" si="23"/>
        <v>2.84</v>
      </c>
      <c r="P88" s="848"/>
      <c r="Q88" s="449">
        <f t="shared" si="24"/>
        <v>0</v>
      </c>
      <c r="R88" s="328"/>
      <c r="S88" s="230"/>
      <c r="T88" s="397"/>
      <c r="U88" s="912"/>
      <c r="V88" s="912"/>
      <c r="W88" s="912"/>
      <c r="X88" s="912"/>
      <c r="Y88" s="912"/>
      <c r="Z88" s="912"/>
      <c r="AA88" s="912"/>
      <c r="AB88" s="912"/>
      <c r="AC88" s="912"/>
      <c r="AD88" s="912"/>
      <c r="AE88" s="912"/>
      <c r="AF88" s="912"/>
      <c r="AG88" s="912"/>
      <c r="AH88" s="912"/>
      <c r="AI88" s="912"/>
      <c r="AJ88" s="912"/>
      <c r="AK88" s="912"/>
      <c r="AL88" s="912"/>
      <c r="AM88" s="912"/>
      <c r="AN88" s="912"/>
      <c r="AO88" s="912"/>
      <c r="AP88" s="912"/>
      <c r="AQ88" s="912"/>
      <c r="AR88" s="912"/>
      <c r="AS88" s="912"/>
      <c r="AT88" s="912"/>
      <c r="AU88" s="912"/>
      <c r="AV88" s="912"/>
      <c r="AW88" s="912"/>
      <c r="AX88" s="912"/>
      <c r="AY88" s="912"/>
      <c r="AZ88" s="912"/>
      <c r="BA88" s="912"/>
      <c r="BB88" s="912"/>
      <c r="BC88" s="912"/>
      <c r="BD88" s="912"/>
      <c r="BE88" s="912"/>
      <c r="BF88" s="912"/>
      <c r="BG88" s="912"/>
      <c r="BH88" s="912"/>
      <c r="BI88" s="912"/>
      <c r="BJ88" s="912"/>
      <c r="BK88" s="912"/>
      <c r="BL88" s="912"/>
      <c r="BM88" s="912"/>
      <c r="BN88" s="912"/>
      <c r="BO88" s="912"/>
      <c r="BP88" s="912"/>
      <c r="BQ88" s="912"/>
      <c r="BR88" s="912"/>
      <c r="BS88" s="912"/>
      <c r="BT88" s="912"/>
      <c r="BU88" s="912"/>
      <c r="BV88" s="912"/>
      <c r="BW88" s="912"/>
      <c r="BX88" s="912"/>
      <c r="BY88" s="912"/>
      <c r="BZ88" s="912"/>
      <c r="CA88" s="912"/>
      <c r="CB88" s="912"/>
    </row>
    <row r="89" spans="1:80" s="231" customFormat="1" ht="7.5" customHeight="1" thickBot="1" x14ac:dyDescent="0.25">
      <c r="A89" s="230"/>
      <c r="B89" s="389"/>
      <c r="C89" s="441"/>
      <c r="D89" s="188"/>
      <c r="E89" s="148"/>
      <c r="F89" s="148"/>
      <c r="G89" s="345"/>
      <c r="H89" s="148"/>
      <c r="I89" s="337"/>
      <c r="J89" s="392"/>
      <c r="K89" s="443"/>
      <c r="L89" s="330"/>
      <c r="M89" s="395"/>
      <c r="N89" s="435"/>
      <c r="O89" s="408"/>
      <c r="P89" s="844"/>
      <c r="Q89" s="436"/>
      <c r="R89" s="328"/>
      <c r="S89" s="230"/>
      <c r="T89" s="397"/>
      <c r="U89" s="912"/>
      <c r="V89" s="912"/>
      <c r="W89" s="912"/>
      <c r="X89" s="912"/>
      <c r="Y89" s="912"/>
      <c r="Z89" s="912"/>
      <c r="AA89" s="912"/>
      <c r="AB89" s="912"/>
      <c r="AC89" s="912"/>
      <c r="AD89" s="912"/>
      <c r="AE89" s="912"/>
      <c r="AF89" s="912"/>
      <c r="AG89" s="912"/>
      <c r="AH89" s="912"/>
      <c r="AI89" s="912"/>
      <c r="AJ89" s="912"/>
      <c r="AK89" s="912"/>
      <c r="AL89" s="912"/>
      <c r="AM89" s="912"/>
      <c r="AN89" s="912"/>
      <c r="AO89" s="912"/>
      <c r="AP89" s="912"/>
      <c r="AQ89" s="912"/>
      <c r="AR89" s="912"/>
      <c r="AS89" s="912"/>
      <c r="AT89" s="912"/>
      <c r="AU89" s="912"/>
      <c r="AV89" s="912"/>
      <c r="AW89" s="912"/>
      <c r="AX89" s="912"/>
      <c r="AY89" s="912"/>
      <c r="AZ89" s="912"/>
      <c r="BA89" s="912"/>
      <c r="BB89" s="912"/>
      <c r="BC89" s="912"/>
      <c r="BD89" s="912"/>
      <c r="BE89" s="912"/>
      <c r="BF89" s="912"/>
      <c r="BG89" s="912"/>
      <c r="BH89" s="912"/>
      <c r="BI89" s="912"/>
      <c r="BJ89" s="912"/>
      <c r="BK89" s="912"/>
      <c r="BL89" s="912"/>
      <c r="BM89" s="912"/>
      <c r="BN89" s="912"/>
      <c r="BO89" s="912"/>
      <c r="BP89" s="912"/>
      <c r="BQ89" s="912"/>
      <c r="BR89" s="912"/>
      <c r="BS89" s="912"/>
      <c r="BT89" s="912"/>
      <c r="BU89" s="912"/>
      <c r="BV89" s="912"/>
      <c r="BW89" s="912"/>
      <c r="BX89" s="912"/>
      <c r="BY89" s="912"/>
      <c r="BZ89" s="912"/>
      <c r="CA89" s="912"/>
      <c r="CB89" s="912"/>
    </row>
    <row r="90" spans="1:80" s="231" customFormat="1" ht="20.100000000000001" customHeight="1" x14ac:dyDescent="0.2">
      <c r="A90" s="230"/>
      <c r="B90" s="389"/>
      <c r="C90" s="344" t="s">
        <v>114</v>
      </c>
      <c r="D90" s="344" t="s">
        <v>247</v>
      </c>
      <c r="E90" s="391">
        <v>1000</v>
      </c>
      <c r="F90" s="344" t="s">
        <v>570</v>
      </c>
      <c r="G90" s="345" t="s">
        <v>402</v>
      </c>
      <c r="H90" s="148"/>
      <c r="I90" s="337" t="s">
        <v>405</v>
      </c>
      <c r="J90" s="392" t="s">
        <v>398</v>
      </c>
      <c r="K90" s="393">
        <v>4.3499999999999996</v>
      </c>
      <c r="L90" s="394">
        <f>39900/$K90</f>
        <v>9172.4137931034493</v>
      </c>
      <c r="M90" s="395">
        <f>ROUND(+$M$6*$K90,2)</f>
        <v>3.47</v>
      </c>
      <c r="N90" s="783"/>
      <c r="O90" s="827">
        <f t="shared" si="23"/>
        <v>3.47</v>
      </c>
      <c r="P90" s="845">
        <f t="shared" ref="P90:P91" si="42">N90*K90</f>
        <v>0</v>
      </c>
      <c r="Q90" s="438">
        <f t="shared" si="24"/>
        <v>0</v>
      </c>
      <c r="R90" s="328"/>
      <c r="S90" s="230"/>
      <c r="T90" s="397"/>
      <c r="U90" s="912"/>
      <c r="V90" s="912"/>
      <c r="W90" s="912"/>
      <c r="X90" s="912"/>
      <c r="Y90" s="912"/>
      <c r="Z90" s="912"/>
      <c r="AA90" s="912"/>
      <c r="AB90" s="912"/>
      <c r="AC90" s="912"/>
      <c r="AD90" s="912"/>
      <c r="AE90" s="912"/>
      <c r="AF90" s="912"/>
      <c r="AG90" s="912"/>
      <c r="AH90" s="912"/>
      <c r="AI90" s="912"/>
      <c r="AJ90" s="912"/>
      <c r="AK90" s="912"/>
      <c r="AL90" s="912"/>
      <c r="AM90" s="912"/>
      <c r="AN90" s="912"/>
      <c r="AO90" s="912"/>
      <c r="AP90" s="912"/>
      <c r="AQ90" s="912"/>
      <c r="AR90" s="912"/>
      <c r="AS90" s="912"/>
      <c r="AT90" s="912"/>
      <c r="AU90" s="912"/>
      <c r="AV90" s="912"/>
      <c r="AW90" s="912"/>
      <c r="AX90" s="912"/>
      <c r="AY90" s="912"/>
      <c r="AZ90" s="912"/>
      <c r="BA90" s="912"/>
      <c r="BB90" s="912"/>
      <c r="BC90" s="912"/>
      <c r="BD90" s="912"/>
      <c r="BE90" s="912"/>
      <c r="BF90" s="912"/>
      <c r="BG90" s="912"/>
      <c r="BH90" s="912"/>
      <c r="BI90" s="912"/>
      <c r="BJ90" s="912"/>
      <c r="BK90" s="912"/>
      <c r="BL90" s="912"/>
      <c r="BM90" s="912"/>
      <c r="BN90" s="912"/>
      <c r="BO90" s="912"/>
      <c r="BP90" s="912"/>
      <c r="BQ90" s="912"/>
      <c r="BR90" s="912"/>
      <c r="BS90" s="912"/>
      <c r="BT90" s="912"/>
      <c r="BU90" s="912"/>
      <c r="BV90" s="912"/>
      <c r="BW90" s="912"/>
      <c r="BX90" s="912"/>
      <c r="BY90" s="912"/>
      <c r="BZ90" s="912"/>
      <c r="CA90" s="912"/>
      <c r="CB90" s="912"/>
    </row>
    <row r="91" spans="1:80" s="231" customFormat="1" ht="20.100000000000001" customHeight="1" x14ac:dyDescent="0.2">
      <c r="A91" s="230"/>
      <c r="B91" s="325" t="s">
        <v>264</v>
      </c>
      <c r="C91" s="390" t="s">
        <v>108</v>
      </c>
      <c r="D91" s="344" t="s">
        <v>248</v>
      </c>
      <c r="E91" s="391">
        <v>1151</v>
      </c>
      <c r="F91" s="344" t="s">
        <v>569</v>
      </c>
      <c r="G91" s="345" t="s">
        <v>396</v>
      </c>
      <c r="H91" s="450"/>
      <c r="I91" s="337" t="s">
        <v>406</v>
      </c>
      <c r="J91" s="392" t="s">
        <v>397</v>
      </c>
      <c r="K91" s="393">
        <v>10.35</v>
      </c>
      <c r="L91" s="394">
        <f>39900/$K91</f>
        <v>3855.072463768116</v>
      </c>
      <c r="M91" s="395">
        <f>ROUND(+$M$6*$K91,2)</f>
        <v>8.27</v>
      </c>
      <c r="N91" s="781"/>
      <c r="O91" s="825">
        <f t="shared" si="23"/>
        <v>8.27</v>
      </c>
      <c r="P91" s="842">
        <f t="shared" si="42"/>
        <v>0</v>
      </c>
      <c r="Q91" s="432">
        <f t="shared" si="24"/>
        <v>0</v>
      </c>
      <c r="R91" s="328"/>
      <c r="S91" s="230"/>
      <c r="T91" s="397"/>
      <c r="U91" s="912"/>
      <c r="V91" s="912"/>
      <c r="W91" s="912"/>
      <c r="X91" s="912"/>
      <c r="Y91" s="912"/>
      <c r="Z91" s="912"/>
      <c r="AA91" s="912"/>
      <c r="AB91" s="912"/>
      <c r="AC91" s="912"/>
      <c r="AD91" s="912"/>
      <c r="AE91" s="912"/>
      <c r="AF91" s="912"/>
      <c r="AG91" s="912"/>
      <c r="AH91" s="912"/>
      <c r="AI91" s="912"/>
      <c r="AJ91" s="912"/>
      <c r="AK91" s="912"/>
      <c r="AL91" s="912"/>
      <c r="AM91" s="912"/>
      <c r="AN91" s="912"/>
      <c r="AO91" s="912"/>
      <c r="AP91" s="912"/>
      <c r="AQ91" s="912"/>
      <c r="AR91" s="912"/>
      <c r="AS91" s="912"/>
      <c r="AT91" s="912"/>
      <c r="AU91" s="912"/>
      <c r="AV91" s="912"/>
      <c r="AW91" s="912"/>
      <c r="AX91" s="912"/>
      <c r="AY91" s="912"/>
      <c r="AZ91" s="912"/>
      <c r="BA91" s="912"/>
      <c r="BB91" s="912"/>
      <c r="BC91" s="912"/>
      <c r="BD91" s="912"/>
      <c r="BE91" s="912"/>
      <c r="BF91" s="912"/>
      <c r="BG91" s="912"/>
      <c r="BH91" s="912"/>
      <c r="BI91" s="912"/>
      <c r="BJ91" s="912"/>
      <c r="BK91" s="912"/>
      <c r="BL91" s="912"/>
      <c r="BM91" s="912"/>
      <c r="BN91" s="912"/>
      <c r="BO91" s="912"/>
      <c r="BP91" s="912"/>
      <c r="BQ91" s="912"/>
      <c r="BR91" s="912"/>
      <c r="BS91" s="912"/>
      <c r="BT91" s="912"/>
      <c r="BU91" s="912"/>
      <c r="BV91" s="912"/>
      <c r="BW91" s="912"/>
      <c r="BX91" s="912"/>
      <c r="BY91" s="912"/>
      <c r="BZ91" s="912"/>
      <c r="CA91" s="912"/>
      <c r="CB91" s="912"/>
    </row>
    <row r="92" spans="1:80" s="231" customFormat="1" ht="7.5" customHeight="1" thickBot="1" x14ac:dyDescent="0.25">
      <c r="A92" s="230"/>
      <c r="B92" s="325" t="s">
        <v>175</v>
      </c>
      <c r="C92" s="451"/>
      <c r="D92" s="451"/>
      <c r="E92" s="452"/>
      <c r="F92" s="451"/>
      <c r="G92" s="345"/>
      <c r="H92" s="450"/>
      <c r="I92" s="337"/>
      <c r="J92" s="392"/>
      <c r="K92" s="453"/>
      <c r="L92" s="454"/>
      <c r="M92" s="395"/>
      <c r="N92" s="435"/>
      <c r="O92" s="408"/>
      <c r="P92" s="844"/>
      <c r="Q92" s="436"/>
      <c r="R92" s="328"/>
      <c r="S92" s="230"/>
      <c r="T92" s="397"/>
      <c r="U92" s="912"/>
      <c r="V92" s="912"/>
      <c r="W92" s="912"/>
      <c r="X92" s="912"/>
      <c r="Y92" s="912"/>
      <c r="Z92" s="912"/>
      <c r="AA92" s="912"/>
      <c r="AB92" s="912"/>
      <c r="AC92" s="912"/>
      <c r="AD92" s="912"/>
      <c r="AE92" s="912"/>
      <c r="AF92" s="912"/>
      <c r="AG92" s="912"/>
      <c r="AH92" s="912"/>
      <c r="AI92" s="912"/>
      <c r="AJ92" s="912"/>
      <c r="AK92" s="912"/>
      <c r="AL92" s="912"/>
      <c r="AM92" s="912"/>
      <c r="AN92" s="912"/>
      <c r="AO92" s="912"/>
      <c r="AP92" s="912"/>
      <c r="AQ92" s="912"/>
      <c r="AR92" s="912"/>
      <c r="AS92" s="912"/>
      <c r="AT92" s="912"/>
      <c r="AU92" s="912"/>
      <c r="AV92" s="912"/>
      <c r="AW92" s="912"/>
      <c r="AX92" s="912"/>
      <c r="AY92" s="912"/>
      <c r="AZ92" s="912"/>
      <c r="BA92" s="912"/>
      <c r="BB92" s="912"/>
      <c r="BC92" s="912"/>
      <c r="BD92" s="912"/>
      <c r="BE92" s="912"/>
      <c r="BF92" s="912"/>
      <c r="BG92" s="912"/>
      <c r="BH92" s="912"/>
      <c r="BI92" s="912"/>
      <c r="BJ92" s="912"/>
      <c r="BK92" s="912"/>
      <c r="BL92" s="912"/>
      <c r="BM92" s="912"/>
      <c r="BN92" s="912"/>
      <c r="BO92" s="912"/>
      <c r="BP92" s="912"/>
      <c r="BQ92" s="912"/>
      <c r="BR92" s="912"/>
      <c r="BS92" s="912"/>
      <c r="BT92" s="912"/>
      <c r="BU92" s="912"/>
      <c r="BV92" s="912"/>
      <c r="BW92" s="912"/>
      <c r="BX92" s="912"/>
      <c r="BY92" s="912"/>
      <c r="BZ92" s="912"/>
      <c r="CA92" s="912"/>
      <c r="CB92" s="912"/>
    </row>
    <row r="93" spans="1:80" s="231" customFormat="1" ht="20.100000000000001" customHeight="1" x14ac:dyDescent="0.2">
      <c r="A93" s="230"/>
      <c r="B93" s="325" t="s">
        <v>153</v>
      </c>
      <c r="C93" s="390" t="s">
        <v>108</v>
      </c>
      <c r="D93" s="344" t="s">
        <v>248</v>
      </c>
      <c r="E93" s="391">
        <v>1151</v>
      </c>
      <c r="F93" s="344" t="s">
        <v>569</v>
      </c>
      <c r="G93" s="345" t="s">
        <v>972</v>
      </c>
      <c r="H93" s="455"/>
      <c r="I93" s="337" t="s">
        <v>413</v>
      </c>
      <c r="J93" s="392" t="s">
        <v>399</v>
      </c>
      <c r="K93" s="393">
        <v>10.35</v>
      </c>
      <c r="L93" s="394">
        <f>39900/$K93</f>
        <v>3855.072463768116</v>
      </c>
      <c r="M93" s="395">
        <f>ROUND(+$M$6*$K93,2)</f>
        <v>8.27</v>
      </c>
      <c r="N93" s="783"/>
      <c r="O93" s="827">
        <f t="shared" si="23"/>
        <v>8.27</v>
      </c>
      <c r="P93" s="845">
        <f t="shared" ref="P93:P94" si="43">N93*K93</f>
        <v>0</v>
      </c>
      <c r="Q93" s="438">
        <f t="shared" si="24"/>
        <v>0</v>
      </c>
      <c r="R93" s="328"/>
      <c r="S93" s="230"/>
      <c r="T93" s="397"/>
      <c r="U93" s="912"/>
      <c r="V93" s="912"/>
      <c r="W93" s="912"/>
      <c r="X93" s="912"/>
      <c r="Y93" s="912"/>
      <c r="Z93" s="912"/>
      <c r="AA93" s="912"/>
      <c r="AB93" s="912"/>
      <c r="AC93" s="912"/>
      <c r="AD93" s="912"/>
      <c r="AE93" s="912"/>
      <c r="AF93" s="912"/>
      <c r="AG93" s="912"/>
      <c r="AH93" s="912"/>
      <c r="AI93" s="912"/>
      <c r="AJ93" s="912"/>
      <c r="AK93" s="912"/>
      <c r="AL93" s="912"/>
      <c r="AM93" s="912"/>
      <c r="AN93" s="912"/>
      <c r="AO93" s="912"/>
      <c r="AP93" s="912"/>
      <c r="AQ93" s="912"/>
      <c r="AR93" s="912"/>
      <c r="AS93" s="912"/>
      <c r="AT93" s="912"/>
      <c r="AU93" s="912"/>
      <c r="AV93" s="912"/>
      <c r="AW93" s="912"/>
      <c r="AX93" s="912"/>
      <c r="AY93" s="912"/>
      <c r="AZ93" s="912"/>
      <c r="BA93" s="912"/>
      <c r="BB93" s="912"/>
      <c r="BC93" s="912"/>
      <c r="BD93" s="912"/>
      <c r="BE93" s="912"/>
      <c r="BF93" s="912"/>
      <c r="BG93" s="912"/>
      <c r="BH93" s="912"/>
      <c r="BI93" s="912"/>
      <c r="BJ93" s="912"/>
      <c r="BK93" s="912"/>
      <c r="BL93" s="912"/>
      <c r="BM93" s="912"/>
      <c r="BN93" s="912"/>
      <c r="BO93" s="912"/>
      <c r="BP93" s="912"/>
      <c r="BQ93" s="912"/>
      <c r="BR93" s="912"/>
      <c r="BS93" s="912"/>
      <c r="BT93" s="912"/>
      <c r="BU93" s="912"/>
      <c r="BV93" s="912"/>
      <c r="BW93" s="912"/>
      <c r="BX93" s="912"/>
      <c r="BY93" s="912"/>
      <c r="BZ93" s="912"/>
      <c r="CA93" s="912"/>
      <c r="CB93" s="912"/>
    </row>
    <row r="94" spans="1:80" s="231" customFormat="1" ht="20.100000000000001" customHeight="1" x14ac:dyDescent="0.2">
      <c r="A94" s="230"/>
      <c r="B94" s="389" t="s">
        <v>117</v>
      </c>
      <c r="C94" s="344" t="s">
        <v>122</v>
      </c>
      <c r="D94" s="344" t="s">
        <v>246</v>
      </c>
      <c r="E94" s="391">
        <v>1141</v>
      </c>
      <c r="F94" s="344" t="s">
        <v>569</v>
      </c>
      <c r="G94" s="345" t="s">
        <v>419</v>
      </c>
      <c r="H94" s="455"/>
      <c r="I94" s="337" t="s">
        <v>416</v>
      </c>
      <c r="J94" s="392" t="s">
        <v>400</v>
      </c>
      <c r="K94" s="393">
        <v>9.02</v>
      </c>
      <c r="L94" s="394">
        <f>39900/$K94</f>
        <v>4423.5033259423508</v>
      </c>
      <c r="M94" s="395">
        <f>ROUND(+$M$6*$K94,2)</f>
        <v>7.21</v>
      </c>
      <c r="N94" s="781"/>
      <c r="O94" s="825">
        <f t="shared" si="23"/>
        <v>7.21</v>
      </c>
      <c r="P94" s="842">
        <f t="shared" si="43"/>
        <v>0</v>
      </c>
      <c r="Q94" s="432">
        <f t="shared" si="24"/>
        <v>0</v>
      </c>
      <c r="R94" s="328"/>
      <c r="S94" s="230"/>
      <c r="T94" s="397"/>
      <c r="U94" s="912"/>
      <c r="V94" s="912"/>
      <c r="W94" s="912"/>
      <c r="X94" s="912"/>
      <c r="Y94" s="912"/>
      <c r="Z94" s="912"/>
      <c r="AA94" s="912"/>
      <c r="AB94" s="912"/>
      <c r="AC94" s="912"/>
      <c r="AD94" s="912"/>
      <c r="AE94" s="912"/>
      <c r="AF94" s="912"/>
      <c r="AG94" s="912"/>
      <c r="AH94" s="912"/>
      <c r="AI94" s="912"/>
      <c r="AJ94" s="912"/>
      <c r="AK94" s="912"/>
      <c r="AL94" s="912"/>
      <c r="AM94" s="912"/>
      <c r="AN94" s="912"/>
      <c r="AO94" s="912"/>
      <c r="AP94" s="912"/>
      <c r="AQ94" s="912"/>
      <c r="AR94" s="912"/>
      <c r="AS94" s="912"/>
      <c r="AT94" s="912"/>
      <c r="AU94" s="912"/>
      <c r="AV94" s="912"/>
      <c r="AW94" s="912"/>
      <c r="AX94" s="912"/>
      <c r="AY94" s="912"/>
      <c r="AZ94" s="912"/>
      <c r="BA94" s="912"/>
      <c r="BB94" s="912"/>
      <c r="BC94" s="912"/>
      <c r="BD94" s="912"/>
      <c r="BE94" s="912"/>
      <c r="BF94" s="912"/>
      <c r="BG94" s="912"/>
      <c r="BH94" s="912"/>
      <c r="BI94" s="912"/>
      <c r="BJ94" s="912"/>
      <c r="BK94" s="912"/>
      <c r="BL94" s="912"/>
      <c r="BM94" s="912"/>
      <c r="BN94" s="912"/>
      <c r="BO94" s="912"/>
      <c r="BP94" s="912"/>
      <c r="BQ94" s="912"/>
      <c r="BR94" s="912"/>
      <c r="BS94" s="912"/>
      <c r="BT94" s="912"/>
      <c r="BU94" s="912"/>
      <c r="BV94" s="912"/>
      <c r="BW94" s="912"/>
      <c r="BX94" s="912"/>
      <c r="BY94" s="912"/>
      <c r="BZ94" s="912"/>
      <c r="CA94" s="912"/>
      <c r="CB94" s="912"/>
    </row>
    <row r="95" spans="1:80" s="231" customFormat="1" ht="20.100000000000001" customHeight="1" thickBot="1" x14ac:dyDescent="0.25">
      <c r="A95" s="230"/>
      <c r="B95" s="325" t="s">
        <v>175</v>
      </c>
      <c r="C95" s="344" t="s">
        <v>112</v>
      </c>
      <c r="D95" s="344" t="s">
        <v>245</v>
      </c>
      <c r="E95" s="403">
        <v>760</v>
      </c>
      <c r="F95" s="344" t="s">
        <v>569</v>
      </c>
      <c r="G95" s="345" t="s">
        <v>418</v>
      </c>
      <c r="H95" s="455"/>
      <c r="I95" s="337" t="s">
        <v>417</v>
      </c>
      <c r="J95" s="392" t="s">
        <v>10</v>
      </c>
      <c r="K95" s="393">
        <v>5.79</v>
      </c>
      <c r="L95" s="394">
        <f>39900/$K95</f>
        <v>6891.1917098445592</v>
      </c>
      <c r="M95" s="395">
        <f>ROUND(+$M$6*$K95,2)</f>
        <v>4.63</v>
      </c>
      <c r="N95" s="782"/>
      <c r="O95" s="826">
        <f t="shared" si="23"/>
        <v>4.63</v>
      </c>
      <c r="P95" s="843">
        <f>N95*K94</f>
        <v>0</v>
      </c>
      <c r="Q95" s="433">
        <f t="shared" si="24"/>
        <v>0</v>
      </c>
      <c r="R95" s="328"/>
      <c r="S95" s="230"/>
      <c r="T95" s="397"/>
      <c r="U95" s="912"/>
      <c r="V95" s="912"/>
      <c r="W95" s="912"/>
      <c r="X95" s="912"/>
      <c r="Y95" s="912"/>
      <c r="Z95" s="912"/>
      <c r="AA95" s="912"/>
      <c r="AB95" s="912"/>
      <c r="AC95" s="912"/>
      <c r="AD95" s="912"/>
      <c r="AE95" s="912"/>
      <c r="AF95" s="912"/>
      <c r="AG95" s="912"/>
      <c r="AH95" s="912"/>
      <c r="AI95" s="912"/>
      <c r="AJ95" s="912"/>
      <c r="AK95" s="912"/>
      <c r="AL95" s="912"/>
      <c r="AM95" s="912"/>
      <c r="AN95" s="912"/>
      <c r="AO95" s="912"/>
      <c r="AP95" s="912"/>
      <c r="AQ95" s="912"/>
      <c r="AR95" s="912"/>
      <c r="AS95" s="912"/>
      <c r="AT95" s="912"/>
      <c r="AU95" s="912"/>
      <c r="AV95" s="912"/>
      <c r="AW95" s="912"/>
      <c r="AX95" s="912"/>
      <c r="AY95" s="912"/>
      <c r="AZ95" s="912"/>
      <c r="BA95" s="912"/>
      <c r="BB95" s="912"/>
      <c r="BC95" s="912"/>
      <c r="BD95" s="912"/>
      <c r="BE95" s="912"/>
      <c r="BF95" s="912"/>
      <c r="BG95" s="912"/>
      <c r="BH95" s="912"/>
      <c r="BI95" s="912"/>
      <c r="BJ95" s="912"/>
      <c r="BK95" s="912"/>
      <c r="BL95" s="912"/>
      <c r="BM95" s="912"/>
      <c r="BN95" s="912"/>
      <c r="BO95" s="912"/>
      <c r="BP95" s="912"/>
      <c r="BQ95" s="912"/>
      <c r="BR95" s="912"/>
      <c r="BS95" s="912"/>
      <c r="BT95" s="912"/>
      <c r="BU95" s="912"/>
      <c r="BV95" s="912"/>
      <c r="BW95" s="912"/>
      <c r="BX95" s="912"/>
      <c r="BY95" s="912"/>
      <c r="BZ95" s="912"/>
      <c r="CA95" s="912"/>
      <c r="CB95" s="912"/>
    </row>
    <row r="96" spans="1:80" s="231" customFormat="1" ht="20.100000000000001" customHeight="1" thickBot="1" x14ac:dyDescent="0.25">
      <c r="A96" s="230"/>
      <c r="B96" s="325" t="s">
        <v>175</v>
      </c>
      <c r="C96" s="344" t="s">
        <v>246</v>
      </c>
      <c r="D96" s="344" t="s">
        <v>246</v>
      </c>
      <c r="E96" s="403">
        <v>1140</v>
      </c>
      <c r="F96" s="344" t="s">
        <v>569</v>
      </c>
      <c r="G96" s="345" t="s">
        <v>973</v>
      </c>
      <c r="H96" s="455"/>
      <c r="I96" s="337" t="s">
        <v>974</v>
      </c>
      <c r="J96" s="392" t="s">
        <v>971</v>
      </c>
      <c r="K96" s="393">
        <v>8.9600000000000009</v>
      </c>
      <c r="L96" s="394">
        <f>39900/$K96</f>
        <v>4453.125</v>
      </c>
      <c r="M96" s="395">
        <f>ROUND(+$M$6*$K96,2)</f>
        <v>7.16</v>
      </c>
      <c r="N96" s="782"/>
      <c r="O96" s="826">
        <f t="shared" ref="O96" si="44">M96</f>
        <v>7.16</v>
      </c>
      <c r="P96" s="843">
        <f>N96*K95</f>
        <v>0</v>
      </c>
      <c r="Q96" s="433">
        <f t="shared" ref="Q96" si="45">O96*N96</f>
        <v>0</v>
      </c>
      <c r="R96" s="328"/>
      <c r="S96" s="230"/>
      <c r="T96" s="397"/>
      <c r="U96" s="912"/>
      <c r="V96" s="912"/>
      <c r="W96" s="912"/>
      <c r="X96" s="912"/>
      <c r="Y96" s="912"/>
      <c r="Z96" s="912"/>
      <c r="AA96" s="912"/>
      <c r="AB96" s="912"/>
      <c r="AC96" s="912"/>
      <c r="AD96" s="912"/>
      <c r="AE96" s="912"/>
      <c r="AF96" s="912"/>
      <c r="AG96" s="912"/>
      <c r="AH96" s="912"/>
      <c r="AI96" s="912"/>
      <c r="AJ96" s="912"/>
      <c r="AK96" s="912"/>
      <c r="AL96" s="912"/>
      <c r="AM96" s="912"/>
      <c r="AN96" s="912"/>
      <c r="AO96" s="912"/>
      <c r="AP96" s="912"/>
      <c r="AQ96" s="912"/>
      <c r="AR96" s="912"/>
      <c r="AS96" s="912"/>
      <c r="AT96" s="912"/>
      <c r="AU96" s="912"/>
      <c r="AV96" s="912"/>
      <c r="AW96" s="912"/>
      <c r="AX96" s="912"/>
      <c r="AY96" s="912"/>
      <c r="AZ96" s="912"/>
      <c r="BA96" s="912"/>
      <c r="BB96" s="912"/>
      <c r="BC96" s="912"/>
      <c r="BD96" s="912"/>
      <c r="BE96" s="912"/>
      <c r="BF96" s="912"/>
      <c r="BG96" s="912"/>
      <c r="BH96" s="912"/>
      <c r="BI96" s="912"/>
      <c r="BJ96" s="912"/>
      <c r="BK96" s="912"/>
      <c r="BL96" s="912"/>
      <c r="BM96" s="912"/>
      <c r="BN96" s="912"/>
      <c r="BO96" s="912"/>
      <c r="BP96" s="912"/>
      <c r="BQ96" s="912"/>
      <c r="BR96" s="912"/>
      <c r="BS96" s="912"/>
      <c r="BT96" s="912"/>
      <c r="BU96" s="912"/>
      <c r="BV96" s="912"/>
      <c r="BW96" s="912"/>
      <c r="BX96" s="912"/>
      <c r="BY96" s="912"/>
      <c r="BZ96" s="912"/>
      <c r="CA96" s="912"/>
      <c r="CB96" s="912"/>
    </row>
    <row r="97" spans="1:80" s="231" customFormat="1" ht="20.100000000000001" customHeight="1" thickBot="1" x14ac:dyDescent="0.25">
      <c r="A97" s="230"/>
      <c r="B97" s="325"/>
      <c r="C97" s="344"/>
      <c r="D97" s="344"/>
      <c r="E97" s="403"/>
      <c r="F97" s="344"/>
      <c r="G97" s="345"/>
      <c r="H97" s="455"/>
      <c r="I97" s="337"/>
      <c r="J97" s="392"/>
      <c r="K97" s="393"/>
      <c r="L97" s="394"/>
      <c r="M97" s="395"/>
      <c r="N97" s="864"/>
      <c r="O97" s="408"/>
      <c r="P97" s="844"/>
      <c r="Q97" s="436"/>
      <c r="R97" s="328"/>
      <c r="S97" s="230"/>
      <c r="T97" s="397"/>
      <c r="U97" s="912"/>
      <c r="V97" s="912"/>
      <c r="W97" s="912"/>
      <c r="X97" s="912"/>
      <c r="Y97" s="912"/>
      <c r="Z97" s="912"/>
      <c r="AA97" s="912"/>
      <c r="AB97" s="912"/>
      <c r="AC97" s="912"/>
      <c r="AD97" s="912"/>
      <c r="AE97" s="912"/>
      <c r="AF97" s="912"/>
      <c r="AG97" s="912"/>
      <c r="AH97" s="912"/>
      <c r="AI97" s="912"/>
      <c r="AJ97" s="912"/>
      <c r="AK97" s="912"/>
      <c r="AL97" s="912"/>
      <c r="AM97" s="912"/>
      <c r="AN97" s="912"/>
      <c r="AO97" s="912"/>
      <c r="AP97" s="912"/>
      <c r="AQ97" s="912"/>
      <c r="AR97" s="912"/>
      <c r="AS97" s="912"/>
      <c r="AT97" s="912"/>
      <c r="AU97" s="912"/>
      <c r="AV97" s="912"/>
      <c r="AW97" s="912"/>
      <c r="AX97" s="912"/>
      <c r="AY97" s="912"/>
      <c r="AZ97" s="912"/>
      <c r="BA97" s="912"/>
      <c r="BB97" s="912"/>
      <c r="BC97" s="912"/>
      <c r="BD97" s="912"/>
      <c r="BE97" s="912"/>
      <c r="BF97" s="912"/>
      <c r="BG97" s="912"/>
      <c r="BH97" s="912"/>
      <c r="BI97" s="912"/>
      <c r="BJ97" s="912"/>
      <c r="BK97" s="912"/>
      <c r="BL97" s="912"/>
      <c r="BM97" s="912"/>
      <c r="BN97" s="912"/>
      <c r="BO97" s="912"/>
      <c r="BP97" s="912"/>
      <c r="BQ97" s="912"/>
      <c r="BR97" s="912"/>
      <c r="BS97" s="912"/>
      <c r="BT97" s="912"/>
      <c r="BU97" s="912"/>
      <c r="BV97" s="912"/>
      <c r="BW97" s="912"/>
      <c r="BX97" s="912"/>
      <c r="BY97" s="912"/>
      <c r="BZ97" s="912"/>
      <c r="CA97" s="912"/>
      <c r="CB97" s="912"/>
    </row>
    <row r="98" spans="1:80" s="231" customFormat="1" ht="20.100000000000001" customHeight="1" x14ac:dyDescent="0.2">
      <c r="A98" s="230"/>
      <c r="B98" s="325"/>
      <c r="C98" s="344" t="s">
        <v>114</v>
      </c>
      <c r="D98" s="344" t="s">
        <v>247</v>
      </c>
      <c r="E98" s="403">
        <v>1000</v>
      </c>
      <c r="F98" s="344" t="s">
        <v>570</v>
      </c>
      <c r="G98" s="345" t="s">
        <v>818</v>
      </c>
      <c r="H98" s="455"/>
      <c r="I98" s="337" t="s">
        <v>819</v>
      </c>
      <c r="J98" s="392" t="s">
        <v>816</v>
      </c>
      <c r="K98" s="393">
        <v>4.3499999999999996</v>
      </c>
      <c r="L98" s="394">
        <f>39900/$K98</f>
        <v>9172.4137931034493</v>
      </c>
      <c r="M98" s="395">
        <f>ROUND(+$M$6*$K98,2)</f>
        <v>3.47</v>
      </c>
      <c r="N98" s="783"/>
      <c r="O98" s="827">
        <f>M98</f>
        <v>3.47</v>
      </c>
      <c r="P98" s="872">
        <f>N98*K98</f>
        <v>0</v>
      </c>
      <c r="Q98" s="438">
        <f>O98*N98</f>
        <v>0</v>
      </c>
      <c r="R98" s="328"/>
      <c r="S98" s="230"/>
      <c r="T98" s="397"/>
      <c r="U98" s="912"/>
      <c r="V98" s="912"/>
      <c r="W98" s="912"/>
      <c r="X98" s="912"/>
      <c r="Y98" s="912"/>
      <c r="Z98" s="912"/>
      <c r="AA98" s="912"/>
      <c r="AB98" s="912"/>
      <c r="AC98" s="912"/>
      <c r="AD98" s="912"/>
      <c r="AE98" s="912"/>
      <c r="AF98" s="912"/>
      <c r="AG98" s="912"/>
      <c r="AH98" s="912"/>
      <c r="AI98" s="912"/>
      <c r="AJ98" s="912"/>
      <c r="AK98" s="912"/>
      <c r="AL98" s="912"/>
      <c r="AM98" s="912"/>
      <c r="AN98" s="912"/>
      <c r="AO98" s="912"/>
      <c r="AP98" s="912"/>
      <c r="AQ98" s="912"/>
      <c r="AR98" s="912"/>
      <c r="AS98" s="912"/>
      <c r="AT98" s="912"/>
      <c r="AU98" s="912"/>
      <c r="AV98" s="912"/>
      <c r="AW98" s="912"/>
      <c r="AX98" s="912"/>
      <c r="AY98" s="912"/>
      <c r="AZ98" s="912"/>
      <c r="BA98" s="912"/>
      <c r="BB98" s="912"/>
      <c r="BC98" s="912"/>
      <c r="BD98" s="912"/>
      <c r="BE98" s="912"/>
      <c r="BF98" s="912"/>
      <c r="BG98" s="912"/>
      <c r="BH98" s="912"/>
      <c r="BI98" s="912"/>
      <c r="BJ98" s="912"/>
      <c r="BK98" s="912"/>
      <c r="BL98" s="912"/>
      <c r="BM98" s="912"/>
      <c r="BN98" s="912"/>
      <c r="BO98" s="912"/>
      <c r="BP98" s="912"/>
      <c r="BQ98" s="912"/>
      <c r="BR98" s="912"/>
      <c r="BS98" s="912"/>
      <c r="BT98" s="912"/>
      <c r="BU98" s="912"/>
      <c r="BV98" s="912"/>
      <c r="BW98" s="912"/>
      <c r="BX98" s="912"/>
      <c r="BY98" s="912"/>
      <c r="BZ98" s="912"/>
      <c r="CA98" s="912"/>
      <c r="CB98" s="912"/>
    </row>
    <row r="99" spans="1:80" s="231" customFormat="1" ht="20.100000000000001" customHeight="1" thickBot="1" x14ac:dyDescent="0.25">
      <c r="A99" s="230"/>
      <c r="B99" s="325"/>
      <c r="C99" s="344" t="s">
        <v>108</v>
      </c>
      <c r="D99" s="344" t="s">
        <v>248</v>
      </c>
      <c r="E99" s="391">
        <v>1150</v>
      </c>
      <c r="F99" s="344" t="s">
        <v>569</v>
      </c>
      <c r="G99" s="345" t="s">
        <v>852</v>
      </c>
      <c r="H99" s="455"/>
      <c r="I99" s="337" t="s">
        <v>855</v>
      </c>
      <c r="J99" s="392" t="s">
        <v>853</v>
      </c>
      <c r="K99" s="393">
        <v>10.35</v>
      </c>
      <c r="L99" s="394">
        <f>39900/$K99</f>
        <v>3855.072463768116</v>
      </c>
      <c r="M99" s="395">
        <f>ROUND(+$M$6*$K99,2)</f>
        <v>8.27</v>
      </c>
      <c r="N99" s="782"/>
      <c r="O99" s="826">
        <f>M99</f>
        <v>8.27</v>
      </c>
      <c r="P99" s="873">
        <f>N99*K99</f>
        <v>0</v>
      </c>
      <c r="Q99" s="433">
        <f>O99*N99</f>
        <v>0</v>
      </c>
      <c r="R99" s="328"/>
      <c r="S99" s="230"/>
      <c r="T99" s="397"/>
      <c r="U99" s="912"/>
      <c r="V99" s="912"/>
      <c r="W99" s="912"/>
      <c r="X99" s="912"/>
      <c r="Y99" s="912"/>
      <c r="Z99" s="912"/>
      <c r="AA99" s="912"/>
      <c r="AB99" s="912"/>
      <c r="AC99" s="912"/>
      <c r="AD99" s="912"/>
      <c r="AE99" s="912"/>
      <c r="AF99" s="912"/>
      <c r="AG99" s="912"/>
      <c r="AH99" s="912"/>
      <c r="AI99" s="912"/>
      <c r="AJ99" s="912"/>
      <c r="AK99" s="912"/>
      <c r="AL99" s="912"/>
      <c r="AM99" s="912"/>
      <c r="AN99" s="912"/>
      <c r="AO99" s="912"/>
      <c r="AP99" s="912"/>
      <c r="AQ99" s="912"/>
      <c r="AR99" s="912"/>
      <c r="AS99" s="912"/>
      <c r="AT99" s="912"/>
      <c r="AU99" s="912"/>
      <c r="AV99" s="912"/>
      <c r="AW99" s="912"/>
      <c r="AX99" s="912"/>
      <c r="AY99" s="912"/>
      <c r="AZ99" s="912"/>
      <c r="BA99" s="912"/>
      <c r="BB99" s="912"/>
      <c r="BC99" s="912"/>
      <c r="BD99" s="912"/>
      <c r="BE99" s="912"/>
      <c r="BF99" s="912"/>
      <c r="BG99" s="912"/>
      <c r="BH99" s="912"/>
      <c r="BI99" s="912"/>
      <c r="BJ99" s="912"/>
      <c r="BK99" s="912"/>
      <c r="BL99" s="912"/>
      <c r="BM99" s="912"/>
      <c r="BN99" s="912"/>
      <c r="BO99" s="912"/>
      <c r="BP99" s="912"/>
      <c r="BQ99" s="912"/>
      <c r="BR99" s="912"/>
      <c r="BS99" s="912"/>
      <c r="BT99" s="912"/>
      <c r="BU99" s="912"/>
      <c r="BV99" s="912"/>
      <c r="BW99" s="912"/>
      <c r="BX99" s="912"/>
      <c r="BY99" s="912"/>
      <c r="BZ99" s="912"/>
      <c r="CA99" s="912"/>
      <c r="CB99" s="912"/>
    </row>
    <row r="100" spans="1:80" s="231" customFormat="1" ht="20.100000000000001" customHeight="1" thickBot="1" x14ac:dyDescent="0.25">
      <c r="A100" s="230"/>
      <c r="B100" s="325"/>
      <c r="C100" s="344" t="s">
        <v>122</v>
      </c>
      <c r="D100" s="344" t="s">
        <v>246</v>
      </c>
      <c r="E100" s="391">
        <v>1140</v>
      </c>
      <c r="F100" s="344" t="s">
        <v>569</v>
      </c>
      <c r="G100" s="345" t="s">
        <v>977</v>
      </c>
      <c r="H100" s="455"/>
      <c r="I100" s="337" t="s">
        <v>978</v>
      </c>
      <c r="J100" s="392" t="s">
        <v>976</v>
      </c>
      <c r="K100" s="393">
        <v>8.9600000000000009</v>
      </c>
      <c r="L100" s="394">
        <f>39900/$K100</f>
        <v>4453.125</v>
      </c>
      <c r="M100" s="395">
        <f>ROUND(+$M$6*$K100,2)</f>
        <v>7.16</v>
      </c>
      <c r="N100" s="782"/>
      <c r="O100" s="826">
        <f>M100</f>
        <v>7.16</v>
      </c>
      <c r="P100" s="873">
        <f>N100*K100</f>
        <v>0</v>
      </c>
      <c r="Q100" s="433">
        <f>O100*N100</f>
        <v>0</v>
      </c>
      <c r="R100" s="328"/>
      <c r="S100" s="230"/>
      <c r="T100" s="397"/>
      <c r="U100" s="912"/>
      <c r="V100" s="912"/>
      <c r="W100" s="912"/>
      <c r="X100" s="912"/>
      <c r="Y100" s="912"/>
      <c r="Z100" s="912"/>
      <c r="AA100" s="912"/>
      <c r="AB100" s="912"/>
      <c r="AC100" s="912"/>
      <c r="AD100" s="912"/>
      <c r="AE100" s="912"/>
      <c r="AF100" s="912"/>
      <c r="AG100" s="912"/>
      <c r="AH100" s="912"/>
      <c r="AI100" s="912"/>
      <c r="AJ100" s="912"/>
      <c r="AK100" s="912"/>
      <c r="AL100" s="912"/>
      <c r="AM100" s="912"/>
      <c r="AN100" s="912"/>
      <c r="AO100" s="912"/>
      <c r="AP100" s="912"/>
      <c r="AQ100" s="912"/>
      <c r="AR100" s="912"/>
      <c r="AS100" s="912"/>
      <c r="AT100" s="912"/>
      <c r="AU100" s="912"/>
      <c r="AV100" s="912"/>
      <c r="AW100" s="912"/>
      <c r="AX100" s="912"/>
      <c r="AY100" s="912"/>
      <c r="AZ100" s="912"/>
      <c r="BA100" s="912"/>
      <c r="BB100" s="912"/>
      <c r="BC100" s="912"/>
      <c r="BD100" s="912"/>
      <c r="BE100" s="912"/>
      <c r="BF100" s="912"/>
      <c r="BG100" s="912"/>
      <c r="BH100" s="912"/>
      <c r="BI100" s="912"/>
      <c r="BJ100" s="912"/>
      <c r="BK100" s="912"/>
      <c r="BL100" s="912"/>
      <c r="BM100" s="912"/>
      <c r="BN100" s="912"/>
      <c r="BO100" s="912"/>
      <c r="BP100" s="912"/>
      <c r="BQ100" s="912"/>
      <c r="BR100" s="912"/>
      <c r="BS100" s="912"/>
      <c r="BT100" s="912"/>
      <c r="BU100" s="912"/>
      <c r="BV100" s="912"/>
      <c r="BW100" s="912"/>
      <c r="BX100" s="912"/>
      <c r="BY100" s="912"/>
      <c r="BZ100" s="912"/>
      <c r="CA100" s="912"/>
      <c r="CB100" s="912"/>
    </row>
    <row r="101" spans="1:80" ht="20.100000000000001" customHeight="1" x14ac:dyDescent="0.25">
      <c r="A101" s="3"/>
      <c r="B101" s="33" t="s">
        <v>153</v>
      </c>
      <c r="C101" s="150"/>
      <c r="D101" s="150"/>
      <c r="E101" s="196"/>
      <c r="F101" s="150"/>
      <c r="G101" s="3"/>
      <c r="H101" s="100"/>
      <c r="I101" s="3"/>
      <c r="J101" s="3"/>
      <c r="K101" s="206"/>
      <c r="L101" s="205"/>
      <c r="M101" s="204"/>
      <c r="N101"/>
      <c r="O101" s="831"/>
      <c r="P101" s="849"/>
      <c r="Q101" s="216"/>
      <c r="R101" s="89"/>
      <c r="S101" s="3"/>
      <c r="T101" s="155"/>
    </row>
    <row r="102" spans="1:80" ht="7.5" customHeight="1" thickBot="1" x14ac:dyDescent="0.3">
      <c r="A102" s="3"/>
      <c r="B102" s="5"/>
      <c r="C102" s="217"/>
      <c r="D102" s="217"/>
      <c r="E102" s="217"/>
      <c r="F102" s="217"/>
      <c r="G102" s="3"/>
      <c r="H102" s="217"/>
      <c r="I102" s="3"/>
      <c r="J102" s="3"/>
      <c r="K102" s="85"/>
      <c r="L102" s="130"/>
      <c r="M102" s="130"/>
      <c r="N102" s="22"/>
      <c r="O102" s="832"/>
      <c r="P102" s="850"/>
      <c r="Q102" s="22"/>
      <c r="R102" s="89"/>
      <c r="S102" s="3"/>
      <c r="T102" s="155"/>
    </row>
    <row r="103" spans="1:80" ht="35.25" customHeight="1" thickBot="1" x14ac:dyDescent="0.3">
      <c r="A103" s="3"/>
      <c r="B103" s="5"/>
      <c r="C103" s="217"/>
      <c r="D103" s="217"/>
      <c r="E103" s="217"/>
      <c r="F103" s="217"/>
      <c r="G103" s="3"/>
      <c r="H103" s="217"/>
      <c r="I103" s="3"/>
      <c r="J103" s="3"/>
      <c r="K103" s="85"/>
      <c r="L103" s="1088" t="s">
        <v>361</v>
      </c>
      <c r="M103" s="1089"/>
      <c r="N103" s="197">
        <f>SUM(N7:N99)</f>
        <v>0</v>
      </c>
      <c r="O103" s="1093">
        <f>SUM(P7:P99)</f>
        <v>0</v>
      </c>
      <c r="P103" s="1094"/>
      <c r="Q103" s="865">
        <f>SUM(Q7:Q99)</f>
        <v>0</v>
      </c>
      <c r="R103" s="89"/>
      <c r="S103" s="3"/>
      <c r="T103" s="155"/>
    </row>
    <row r="104" spans="1:80" ht="31.15" customHeight="1" x14ac:dyDescent="0.25">
      <c r="A104" s="3"/>
      <c r="B104" s="5"/>
      <c r="C104" s="1011" t="s">
        <v>356</v>
      </c>
      <c r="D104" s="1011"/>
      <c r="E104" s="1011"/>
      <c r="F104" s="150"/>
      <c r="G104" s="3"/>
      <c r="H104" s="171"/>
      <c r="I104" s="3"/>
      <c r="J104" s="3"/>
      <c r="K104" s="22"/>
      <c r="L104" s="150"/>
      <c r="M104" s="22"/>
      <c r="N104" s="852" t="s">
        <v>805</v>
      </c>
      <c r="O104" s="1095" t="s">
        <v>806</v>
      </c>
      <c r="P104" s="1095"/>
      <c r="Q104" s="852" t="s">
        <v>807</v>
      </c>
      <c r="R104" s="42"/>
      <c r="S104" s="3"/>
      <c r="T104" s="155"/>
    </row>
    <row r="105" spans="1:80" ht="18" x14ac:dyDescent="0.25">
      <c r="A105" s="3"/>
      <c r="B105" s="33"/>
      <c r="D105" s="150"/>
      <c r="E105" s="150"/>
      <c r="F105" s="150"/>
      <c r="G105" s="3"/>
      <c r="H105" s="22"/>
      <c r="I105" s="3"/>
      <c r="J105" s="3"/>
      <c r="K105" s="22"/>
      <c r="L105" s="22"/>
      <c r="M105" s="22"/>
      <c r="N105" s="22"/>
      <c r="O105" s="832"/>
      <c r="P105" s="850"/>
      <c r="Q105" s="22"/>
      <c r="R105" s="3"/>
      <c r="S105" s="3"/>
      <c r="T105" s="155"/>
    </row>
    <row r="106" spans="1:80" ht="18" x14ac:dyDescent="0.25">
      <c r="A106" s="3"/>
      <c r="B106" s="33"/>
      <c r="C106" s="358" t="s">
        <v>446</v>
      </c>
      <c r="D106" s="150"/>
      <c r="E106" s="150"/>
      <c r="F106" s="150"/>
      <c r="G106" s="3"/>
      <c r="H106" s="22"/>
      <c r="I106" s="3"/>
      <c r="J106" s="3"/>
      <c r="K106" s="22"/>
      <c r="L106" s="22"/>
      <c r="M106" s="22"/>
      <c r="N106" s="22"/>
      <c r="O106" s="832"/>
      <c r="P106" s="850"/>
      <c r="Q106" s="22"/>
      <c r="R106" s="3"/>
      <c r="S106" s="3"/>
      <c r="T106" s="155"/>
    </row>
    <row r="107" spans="1:80" ht="18" x14ac:dyDescent="0.25">
      <c r="A107" s="3"/>
      <c r="B107" s="33"/>
      <c r="C107" s="358" t="s">
        <v>447</v>
      </c>
      <c r="D107" s="150"/>
      <c r="E107" s="150"/>
      <c r="F107" s="150"/>
      <c r="G107" s="3"/>
      <c r="H107" s="22"/>
      <c r="I107" s="3"/>
      <c r="J107" s="3"/>
      <c r="K107" s="22"/>
      <c r="L107" s="22"/>
      <c r="M107" s="22"/>
      <c r="N107" s="22"/>
      <c r="O107" s="832"/>
      <c r="P107" s="850"/>
      <c r="Q107" s="22"/>
      <c r="R107" s="3"/>
      <c r="S107" s="3"/>
      <c r="T107" s="155"/>
    </row>
    <row r="108" spans="1:80" ht="18" x14ac:dyDescent="0.25">
      <c r="A108" s="3"/>
      <c r="B108" s="33"/>
      <c r="C108" s="358" t="s">
        <v>448</v>
      </c>
      <c r="D108" s="150"/>
      <c r="E108" s="150"/>
      <c r="F108" s="150"/>
      <c r="G108" s="3"/>
      <c r="H108" s="22"/>
      <c r="I108" s="3"/>
      <c r="J108" s="3"/>
      <c r="K108" s="22"/>
      <c r="L108" s="22"/>
      <c r="M108" s="22"/>
      <c r="N108" s="22"/>
      <c r="O108" s="832"/>
      <c r="P108" s="850"/>
      <c r="Q108" s="22"/>
      <c r="R108" s="3"/>
      <c r="S108" s="3"/>
      <c r="T108" s="155"/>
    </row>
    <row r="109" spans="1:80" ht="18" customHeight="1" x14ac:dyDescent="0.2">
      <c r="A109" s="3"/>
      <c r="B109" s="33"/>
      <c r="C109" s="372" t="str">
        <f>"     however, Red Gold will accept rebate requests for School Year 2025/2026 up until June 30, 2026."</f>
        <v xml:space="preserve">     however, Red Gold will accept rebate requests for School Year 2025/2026 up until June 30, 2026.</v>
      </c>
      <c r="D109" s="255"/>
      <c r="E109" s="256"/>
      <c r="F109" s="257"/>
      <c r="H109" s="256"/>
      <c r="I109" s="3"/>
      <c r="J109" s="3"/>
      <c r="K109" s="190"/>
      <c r="L109" s="190"/>
      <c r="M109" s="3"/>
      <c r="N109" s="3"/>
      <c r="O109" s="4"/>
      <c r="P109" s="833"/>
      <c r="Q109" s="3"/>
      <c r="R109" s="3"/>
      <c r="S109" s="3"/>
      <c r="T109" s="155"/>
    </row>
    <row r="110" spans="1:80" ht="19.5" x14ac:dyDescent="0.2">
      <c r="A110" s="3"/>
      <c r="B110" s="33"/>
      <c r="C110" s="358" t="s">
        <v>357</v>
      </c>
      <c r="D110" s="89"/>
      <c r="E110" s="89"/>
      <c r="F110" s="89"/>
      <c r="G110" s="89"/>
      <c r="H110" s="89"/>
      <c r="I110" s="89"/>
      <c r="J110" s="89"/>
      <c r="K110" s="89"/>
      <c r="L110" s="193"/>
      <c r="M110" s="3"/>
      <c r="N110" s="3"/>
      <c r="O110" s="4"/>
      <c r="P110" s="833"/>
      <c r="Q110" s="3"/>
      <c r="R110" s="3"/>
      <c r="S110" s="3"/>
      <c r="T110" s="155"/>
    </row>
    <row r="111" spans="1:80" ht="15" x14ac:dyDescent="0.2">
      <c r="A111" s="3"/>
      <c r="B111" s="33"/>
      <c r="C111" s="89"/>
      <c r="D111" s="89"/>
      <c r="E111" s="89"/>
      <c r="F111" s="89"/>
      <c r="G111" s="89"/>
      <c r="H111" s="89"/>
      <c r="I111" s="89"/>
      <c r="J111" s="89"/>
      <c r="K111" s="89"/>
      <c r="L111" s="42"/>
      <c r="M111" s="3"/>
      <c r="N111" s="3"/>
      <c r="O111" s="4"/>
      <c r="P111" s="833"/>
      <c r="Q111" s="3"/>
      <c r="R111" s="3"/>
      <c r="S111" s="3"/>
      <c r="T111" s="155"/>
    </row>
    <row r="112" spans="1:80" ht="18" customHeight="1" thickBot="1" x14ac:dyDescent="0.25">
      <c r="A112" s="3"/>
      <c r="B112" s="33"/>
      <c r="C112" s="42"/>
      <c r="D112" s="49"/>
      <c r="E112" s="42"/>
      <c r="F112" s="49"/>
      <c r="G112" s="42"/>
      <c r="H112" s="42"/>
      <c r="I112" s="42"/>
      <c r="J112" s="42"/>
      <c r="K112" s="42"/>
      <c r="L112" s="42"/>
      <c r="M112" s="3"/>
      <c r="N112" s="3"/>
      <c r="O112" s="4"/>
      <c r="P112" s="833"/>
      <c r="Q112" s="3"/>
      <c r="R112" s="3"/>
      <c r="S112" s="3"/>
      <c r="T112" s="155"/>
    </row>
    <row r="113" spans="1:20" ht="18" customHeight="1" thickBot="1" x14ac:dyDescent="0.25">
      <c r="A113" s="3"/>
      <c r="B113" s="33"/>
      <c r="C113" s="1110" t="s">
        <v>795</v>
      </c>
      <c r="D113" s="1111"/>
      <c r="E113" s="1111"/>
      <c r="F113" s="1111"/>
      <c r="G113" s="1111"/>
      <c r="H113" s="1111"/>
      <c r="I113" s="1111"/>
      <c r="J113" s="1111"/>
      <c r="K113" s="1112"/>
      <c r="L113" s="42"/>
      <c r="M113" s="3"/>
      <c r="N113" s="3"/>
      <c r="O113" s="4"/>
      <c r="P113" s="833"/>
      <c r="Q113" s="3"/>
      <c r="R113" s="3"/>
      <c r="S113" s="3"/>
      <c r="T113" s="155"/>
    </row>
    <row r="114" spans="1:20" ht="18" customHeight="1" thickBot="1" x14ac:dyDescent="0.25">
      <c r="A114" s="3"/>
      <c r="B114" s="33"/>
      <c r="C114" s="787"/>
      <c r="D114" s="924" t="s">
        <v>796</v>
      </c>
      <c r="E114" s="1096"/>
      <c r="F114" s="1096"/>
      <c r="G114" s="1097"/>
      <c r="H114" s="1090" t="s">
        <v>797</v>
      </c>
      <c r="I114" s="1091"/>
      <c r="J114" s="1091"/>
      <c r="K114" s="1092"/>
      <c r="L114" s="42"/>
      <c r="M114" s="3"/>
      <c r="N114" s="3"/>
      <c r="O114" s="4"/>
      <c r="P114" s="833"/>
      <c r="Q114" s="3"/>
      <c r="R114" s="3"/>
      <c r="S114" s="3"/>
      <c r="T114" s="155"/>
    </row>
    <row r="115" spans="1:20" ht="30" customHeight="1" x14ac:dyDescent="0.25">
      <c r="A115" s="3"/>
      <c r="B115" s="33"/>
      <c r="C115" s="194"/>
      <c r="D115" s="925" t="s">
        <v>793</v>
      </c>
      <c r="E115" s="1098"/>
      <c r="F115" s="1098"/>
      <c r="G115" s="1098"/>
      <c r="H115" s="1098"/>
      <c r="I115" s="42"/>
      <c r="J115" s="42"/>
      <c r="K115" s="210"/>
      <c r="L115" s="42"/>
      <c r="M115" s="3"/>
      <c r="N115" s="3"/>
      <c r="O115" s="4"/>
      <c r="P115" s="833"/>
      <c r="Q115" s="3"/>
      <c r="R115" s="3"/>
      <c r="S115" s="3"/>
      <c r="T115" s="155"/>
    </row>
    <row r="116" spans="1:20" ht="30" customHeight="1" x14ac:dyDescent="0.25">
      <c r="A116" s="3"/>
      <c r="B116" s="33"/>
      <c r="C116" s="194"/>
      <c r="D116" s="187"/>
      <c r="E116" s="98"/>
      <c r="F116" s="98" t="s">
        <v>364</v>
      </c>
      <c r="G116" s="926"/>
      <c r="H116" s="854"/>
      <c r="I116" s="42"/>
      <c r="J116" s="42"/>
      <c r="K116" s="210"/>
      <c r="L116" s="42"/>
      <c r="M116" s="3"/>
      <c r="N116" s="3"/>
      <c r="O116" s="4"/>
      <c r="P116" s="833"/>
      <c r="Q116" s="3"/>
      <c r="R116" s="3"/>
      <c r="S116" s="3"/>
      <c r="T116" s="155"/>
    </row>
    <row r="117" spans="1:20" ht="30" customHeight="1" x14ac:dyDescent="0.25">
      <c r="A117" s="3"/>
      <c r="B117" s="33"/>
      <c r="C117" s="194"/>
      <c r="D117" s="98" t="s">
        <v>64</v>
      </c>
      <c r="E117" s="1098"/>
      <c r="F117" s="1098"/>
      <c r="G117" s="1098"/>
      <c r="H117" s="1098"/>
      <c r="I117" s="1098"/>
      <c r="J117" s="1098"/>
      <c r="K117" s="927"/>
      <c r="L117" s="42"/>
      <c r="M117" s="3"/>
      <c r="N117" s="3"/>
      <c r="O117" s="4"/>
      <c r="P117" s="833"/>
      <c r="Q117" s="3"/>
      <c r="R117" s="3"/>
      <c r="S117" s="3"/>
      <c r="T117" s="155"/>
    </row>
    <row r="118" spans="1:20" ht="30" customHeight="1" x14ac:dyDescent="0.25">
      <c r="A118" s="3"/>
      <c r="B118" s="33"/>
      <c r="C118" s="194"/>
      <c r="D118" s="98" t="s">
        <v>359</v>
      </c>
      <c r="E118" s="1082"/>
      <c r="F118" s="1082"/>
      <c r="G118" s="1082"/>
      <c r="H118" s="1082"/>
      <c r="I118" s="98" t="s">
        <v>365</v>
      </c>
      <c r="J118" s="1103"/>
      <c r="K118" s="1104"/>
      <c r="L118" s="42"/>
      <c r="M118" s="3"/>
      <c r="N118" s="3"/>
      <c r="O118" s="4"/>
      <c r="P118" s="833"/>
      <c r="Q118" s="3"/>
      <c r="R118" s="3"/>
      <c r="S118" s="3"/>
      <c r="T118" s="155"/>
    </row>
    <row r="119" spans="1:20" ht="30" customHeight="1" x14ac:dyDescent="0.25">
      <c r="A119" s="3"/>
      <c r="B119" s="33"/>
      <c r="C119" s="194"/>
      <c r="D119" s="98" t="s">
        <v>326</v>
      </c>
      <c r="E119" s="1098"/>
      <c r="F119" s="1098"/>
      <c r="G119" s="1098"/>
      <c r="H119" s="1098"/>
      <c r="I119" s="98" t="s">
        <v>324</v>
      </c>
      <c r="J119" s="1101"/>
      <c r="K119" s="1102"/>
      <c r="L119" s="42"/>
      <c r="M119" s="3"/>
      <c r="N119" s="3"/>
      <c r="O119" s="4"/>
      <c r="P119" s="833"/>
      <c r="Q119" s="3"/>
      <c r="R119" s="3"/>
      <c r="S119" s="3"/>
      <c r="T119" s="155"/>
    </row>
    <row r="120" spans="1:20" ht="30" customHeight="1" x14ac:dyDescent="0.25">
      <c r="A120" s="3"/>
      <c r="B120" s="33"/>
      <c r="C120" s="194"/>
      <c r="D120" s="98" t="s">
        <v>360</v>
      </c>
      <c r="E120" s="1082"/>
      <c r="F120" s="1082"/>
      <c r="G120" s="1082"/>
      <c r="H120" s="1082"/>
      <c r="I120" s="98" t="s">
        <v>323</v>
      </c>
      <c r="J120" s="1082"/>
      <c r="K120" s="1083"/>
      <c r="L120" s="42"/>
      <c r="M120" s="3"/>
      <c r="N120" s="3"/>
      <c r="O120" s="4"/>
      <c r="P120" s="833"/>
      <c r="Q120" s="3"/>
      <c r="R120" s="3"/>
      <c r="S120" s="3"/>
      <c r="T120" s="155"/>
    </row>
    <row r="121" spans="1:20" ht="30" customHeight="1" x14ac:dyDescent="0.25">
      <c r="A121" s="3"/>
      <c r="B121" s="33"/>
      <c r="C121" s="194"/>
      <c r="D121" s="49"/>
      <c r="E121" s="49"/>
      <c r="F121" s="49"/>
      <c r="G121" s="42"/>
      <c r="H121" s="98" t="s">
        <v>792</v>
      </c>
      <c r="I121" s="1099"/>
      <c r="J121" s="1099"/>
      <c r="K121" s="1100"/>
      <c r="L121" s="42"/>
      <c r="M121" s="3"/>
      <c r="N121" s="3"/>
      <c r="O121" s="4"/>
      <c r="P121" s="833"/>
      <c r="Q121" s="3"/>
      <c r="R121" s="3"/>
      <c r="S121" s="3"/>
      <c r="T121" s="155"/>
    </row>
    <row r="122" spans="1:20" ht="30" customHeight="1" x14ac:dyDescent="0.25">
      <c r="A122" s="3"/>
      <c r="B122" s="33"/>
      <c r="C122" s="194"/>
      <c r="D122" s="47"/>
      <c r="E122" s="104"/>
      <c r="F122" s="98"/>
      <c r="G122" s="104"/>
      <c r="H122" s="98" t="s">
        <v>494</v>
      </c>
      <c r="I122" s="1080"/>
      <c r="J122" s="1080"/>
      <c r="K122" s="1081"/>
      <c r="L122" s="42"/>
      <c r="M122" s="3"/>
      <c r="N122" s="3"/>
      <c r="O122" s="4"/>
      <c r="P122" s="833"/>
      <c r="Q122" s="3"/>
      <c r="R122" s="3"/>
      <c r="S122" s="3"/>
      <c r="T122" s="155"/>
    </row>
    <row r="123" spans="1:20" ht="18" customHeight="1" thickBot="1" x14ac:dyDescent="0.25">
      <c r="A123" s="3"/>
      <c r="B123" s="33"/>
      <c r="C123" s="195"/>
      <c r="D123" s="191"/>
      <c r="E123" s="175"/>
      <c r="F123" s="191"/>
      <c r="G123" s="175"/>
      <c r="H123" s="175"/>
      <c r="I123" s="175"/>
      <c r="J123" s="175"/>
      <c r="K123" s="192"/>
      <c r="L123" s="42"/>
      <c r="M123" s="3"/>
      <c r="N123" s="3"/>
      <c r="O123" s="4"/>
      <c r="P123" s="833"/>
      <c r="Q123" s="3"/>
      <c r="R123" s="3"/>
      <c r="S123" s="3"/>
      <c r="T123" s="155"/>
    </row>
  </sheetData>
  <sheetProtection selectLockedCells="1"/>
  <mergeCells count="22">
    <mergeCell ref="J118:K118"/>
    <mergeCell ref="N2:Q3"/>
    <mergeCell ref="I4:J4"/>
    <mergeCell ref="K4:M4"/>
    <mergeCell ref="C113:K113"/>
    <mergeCell ref="C104:E104"/>
    <mergeCell ref="I122:K122"/>
    <mergeCell ref="E120:H120"/>
    <mergeCell ref="J120:K120"/>
    <mergeCell ref="N4:Q4"/>
    <mergeCell ref="G5:H5"/>
    <mergeCell ref="L103:M103"/>
    <mergeCell ref="H114:K114"/>
    <mergeCell ref="O103:P103"/>
    <mergeCell ref="O104:P104"/>
    <mergeCell ref="E114:G114"/>
    <mergeCell ref="E115:H115"/>
    <mergeCell ref="E117:J117"/>
    <mergeCell ref="E118:H118"/>
    <mergeCell ref="E119:H119"/>
    <mergeCell ref="I121:K121"/>
    <mergeCell ref="J119:K119"/>
  </mergeCells>
  <phoneticPr fontId="0" type="noConversion"/>
  <printOptions horizontalCentered="1"/>
  <pageMargins left="0.47" right="0.24" top="0.33" bottom="0.32" header="0" footer="0"/>
  <pageSetup scale="38" fitToHeight="4" orientation="landscape" r:id="rId1"/>
  <headerFooter alignWithMargins="0">
    <oddFooter>Page &amp;P&amp;R&amp;A</oddFooter>
  </headerFooter>
  <rowBreaks count="1" manualBreakCount="1">
    <brk id="70"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9"/>
  <sheetViews>
    <sheetView zoomScale="75" zoomScaleNormal="75" workbookViewId="0">
      <selection activeCell="I2" sqref="I2"/>
    </sheetView>
  </sheetViews>
  <sheetFormatPr defaultColWidth="9.140625" defaultRowHeight="12.75" x14ac:dyDescent="0.2"/>
  <cols>
    <col min="1" max="1" width="5.7109375" style="5" customWidth="1"/>
    <col min="2" max="2" width="11" style="5" customWidth="1"/>
    <col min="3" max="3" width="10.28515625" style="5" customWidth="1"/>
    <col min="4" max="4" width="76.85546875" style="5" customWidth="1"/>
    <col min="5" max="5" width="22.85546875" style="5" customWidth="1"/>
    <col min="6" max="6" width="17" style="110" customWidth="1"/>
    <col min="7" max="7" width="18.42578125" style="5" customWidth="1"/>
    <col min="8" max="8" width="18.28515625" style="5" customWidth="1"/>
    <col min="9" max="9" width="15.5703125" style="619" bestFit="1" customWidth="1"/>
    <col min="10" max="10" width="4.7109375" style="5" customWidth="1"/>
    <col min="11" max="16384" width="9.140625" style="5"/>
  </cols>
  <sheetData>
    <row r="1" spans="1:14" ht="11.25" customHeight="1" x14ac:dyDescent="0.2">
      <c r="A1" s="3"/>
      <c r="B1" s="3"/>
      <c r="C1" s="3"/>
      <c r="D1" s="3"/>
      <c r="E1" s="3"/>
      <c r="F1" s="2"/>
      <c r="H1" s="620"/>
      <c r="I1" s="212" t="s">
        <v>987</v>
      </c>
      <c r="J1" s="155"/>
    </row>
    <row r="2" spans="1:14" ht="27.75" customHeight="1" x14ac:dyDescent="0.6">
      <c r="A2" s="3"/>
      <c r="B2" s="52" t="s">
        <v>921</v>
      </c>
      <c r="C2" s="3"/>
      <c r="D2" s="3"/>
      <c r="E2" s="3"/>
      <c r="F2" s="2"/>
      <c r="G2" s="3"/>
      <c r="H2" s="3"/>
      <c r="I2" s="614"/>
      <c r="J2" s="155"/>
    </row>
    <row r="3" spans="1:14" ht="21.75" customHeight="1" x14ac:dyDescent="0.5">
      <c r="A3" s="3"/>
      <c r="B3" s="53" t="s">
        <v>395</v>
      </c>
      <c r="C3" s="3"/>
      <c r="D3" s="3"/>
      <c r="E3" s="3"/>
      <c r="F3" s="2"/>
      <c r="G3" s="3"/>
      <c r="H3" s="3"/>
      <c r="I3" s="614"/>
      <c r="J3" s="155"/>
    </row>
    <row r="4" spans="1:14" ht="19.5" customHeight="1" x14ac:dyDescent="0.5">
      <c r="A4" s="3"/>
      <c r="B4" s="259" t="s">
        <v>495</v>
      </c>
      <c r="C4" s="259"/>
      <c r="D4" s="259"/>
      <c r="E4" s="259"/>
      <c r="F4" s="259"/>
      <c r="G4" s="259"/>
      <c r="H4" s="259"/>
      <c r="I4" s="615"/>
      <c r="J4" s="155"/>
      <c r="K4" s="259"/>
      <c r="L4" s="259"/>
      <c r="M4" s="259"/>
      <c r="N4" s="259"/>
    </row>
    <row r="5" spans="1:14" ht="20.25" customHeight="1" x14ac:dyDescent="0.45">
      <c r="A5" s="3"/>
      <c r="B5" s="775" t="s">
        <v>788</v>
      </c>
      <c r="D5" s="3"/>
      <c r="E5" s="3"/>
      <c r="F5" s="2"/>
      <c r="G5" s="89"/>
      <c r="H5" s="89"/>
      <c r="I5" s="871">
        <v>0.94789999999999996</v>
      </c>
      <c r="J5" s="155"/>
    </row>
    <row r="6" spans="1:14" s="7" customFormat="1" ht="13.5" customHeight="1" thickBot="1" x14ac:dyDescent="0.25">
      <c r="A6" s="6"/>
      <c r="B6" s="2"/>
      <c r="C6" s="3"/>
      <c r="D6" s="20" t="s">
        <v>146</v>
      </c>
      <c r="E6" s="6"/>
      <c r="F6" s="184"/>
      <c r="G6" s="89"/>
      <c r="H6" s="89"/>
      <c r="I6" s="616"/>
      <c r="J6" s="156"/>
    </row>
    <row r="7" spans="1:14" s="774" customFormat="1" ht="27.75" customHeight="1" thickBot="1" x14ac:dyDescent="0.25">
      <c r="A7" s="770"/>
      <c r="B7" s="771" t="s">
        <v>310</v>
      </c>
      <c r="C7" s="1113" t="s">
        <v>905</v>
      </c>
      <c r="D7" s="1113"/>
      <c r="E7" s="335" t="s">
        <v>97</v>
      </c>
      <c r="F7" s="335" t="s">
        <v>0</v>
      </c>
      <c r="G7" s="335" t="s">
        <v>591</v>
      </c>
      <c r="H7" s="335" t="s">
        <v>709</v>
      </c>
      <c r="I7" s="772" t="s">
        <v>710</v>
      </c>
      <c r="J7" s="773"/>
    </row>
    <row r="8" spans="1:14" ht="14.25" customHeight="1" x14ac:dyDescent="0.2">
      <c r="A8" s="3"/>
      <c r="B8" s="3"/>
      <c r="C8" s="3"/>
      <c r="D8" s="3"/>
      <c r="E8" s="336"/>
      <c r="F8" s="336"/>
      <c r="G8" s="339"/>
      <c r="H8" s="339"/>
      <c r="I8" s="614"/>
      <c r="J8" s="155"/>
    </row>
    <row r="9" spans="1:14" ht="20.100000000000001" hidden="1" customHeight="1" x14ac:dyDescent="0.25">
      <c r="A9" s="3"/>
      <c r="B9" s="337" t="s">
        <v>108</v>
      </c>
      <c r="C9" s="345" t="s">
        <v>431</v>
      </c>
      <c r="D9" s="346"/>
      <c r="E9" s="337" t="s">
        <v>119</v>
      </c>
      <c r="F9" s="337" t="s">
        <v>233</v>
      </c>
      <c r="G9" s="340" t="s">
        <v>211</v>
      </c>
      <c r="H9" s="613">
        <v>9.81</v>
      </c>
      <c r="I9" s="617">
        <f>H9*PTV</f>
        <v>4.5969660000000001</v>
      </c>
      <c r="J9" s="155"/>
    </row>
    <row r="10" spans="1:14" ht="20.100000000000001" hidden="1" customHeight="1" x14ac:dyDescent="0.25">
      <c r="A10" s="3"/>
      <c r="B10" s="337" t="s">
        <v>122</v>
      </c>
      <c r="C10" s="345" t="s">
        <v>372</v>
      </c>
      <c r="D10" s="346"/>
      <c r="E10" s="338" t="s">
        <v>280</v>
      </c>
      <c r="F10" s="337" t="s">
        <v>281</v>
      </c>
      <c r="G10" s="340" t="s">
        <v>212</v>
      </c>
      <c r="H10" s="613"/>
      <c r="I10" s="617"/>
      <c r="J10" s="155"/>
    </row>
    <row r="11" spans="1:14" ht="19.5" hidden="1" customHeight="1" x14ac:dyDescent="0.25">
      <c r="A11" s="3"/>
      <c r="B11" s="337" t="s">
        <v>128</v>
      </c>
      <c r="C11" s="345" t="s">
        <v>459</v>
      </c>
      <c r="D11" s="346"/>
      <c r="E11" s="337" t="s">
        <v>130</v>
      </c>
      <c r="F11" s="337" t="s">
        <v>239</v>
      </c>
      <c r="G11" s="341" t="s">
        <v>75</v>
      </c>
      <c r="H11" s="613">
        <v>6.48</v>
      </c>
      <c r="I11" s="617">
        <f>H11*PTV</f>
        <v>3.0365280000000001</v>
      </c>
      <c r="J11" s="155"/>
    </row>
    <row r="12" spans="1:14" ht="9" hidden="1" customHeight="1" x14ac:dyDescent="0.25">
      <c r="A12" s="3"/>
      <c r="B12" s="337"/>
      <c r="C12" s="345"/>
      <c r="D12" s="346"/>
      <c r="E12" s="337"/>
      <c r="F12" s="337"/>
      <c r="G12" s="340"/>
      <c r="H12" s="613"/>
      <c r="I12" s="617"/>
      <c r="J12" s="155"/>
    </row>
    <row r="13" spans="1:14" ht="20.100000000000001" customHeight="1" x14ac:dyDescent="0.25">
      <c r="A13" s="3"/>
      <c r="B13" s="337" t="s">
        <v>122</v>
      </c>
      <c r="C13" s="345" t="s">
        <v>548</v>
      </c>
      <c r="D13" s="346"/>
      <c r="E13" s="337" t="s">
        <v>546</v>
      </c>
      <c r="F13" s="337" t="s">
        <v>547</v>
      </c>
      <c r="G13" s="340" t="s">
        <v>212</v>
      </c>
      <c r="H13" s="856">
        <v>9.02</v>
      </c>
      <c r="I13" s="617">
        <f>H13*$I$5</f>
        <v>8.5500579999999999</v>
      </c>
      <c r="J13" s="155"/>
    </row>
    <row r="14" spans="1:14" ht="20.100000000000001" customHeight="1" x14ac:dyDescent="0.25">
      <c r="A14" s="3"/>
      <c r="B14" s="337" t="s">
        <v>389</v>
      </c>
      <c r="C14" s="345" t="s">
        <v>551</v>
      </c>
      <c r="D14" s="346"/>
      <c r="E14" s="337" t="s">
        <v>550</v>
      </c>
      <c r="F14" s="337" t="s">
        <v>549</v>
      </c>
      <c r="G14" s="340" t="s">
        <v>213</v>
      </c>
      <c r="H14" s="856">
        <v>6.08</v>
      </c>
      <c r="I14" s="617">
        <f t="shared" ref="I14:I18" si="0">H14*$I$5</f>
        <v>5.7632319999999995</v>
      </c>
      <c r="J14" s="155"/>
    </row>
    <row r="15" spans="1:14" ht="20.100000000000001" customHeight="1" x14ac:dyDescent="0.25">
      <c r="A15" s="3"/>
      <c r="B15" s="337" t="s">
        <v>108</v>
      </c>
      <c r="C15" s="345" t="s">
        <v>553</v>
      </c>
      <c r="D15" s="346"/>
      <c r="E15" s="337" t="s">
        <v>119</v>
      </c>
      <c r="F15" s="337" t="s">
        <v>552</v>
      </c>
      <c r="G15" s="340" t="s">
        <v>211</v>
      </c>
      <c r="H15" s="856">
        <v>10.35</v>
      </c>
      <c r="I15" s="617">
        <f t="shared" si="0"/>
        <v>9.810765</v>
      </c>
      <c r="J15" s="155"/>
    </row>
    <row r="16" spans="1:14" ht="20.100000000000001" customHeight="1" x14ac:dyDescent="0.25">
      <c r="A16" s="3"/>
      <c r="B16" s="337" t="s">
        <v>114</v>
      </c>
      <c r="C16" s="345" t="s">
        <v>874</v>
      </c>
      <c r="D16" s="346"/>
      <c r="E16" s="337" t="s">
        <v>555</v>
      </c>
      <c r="F16" s="337" t="s">
        <v>554</v>
      </c>
      <c r="G16" s="340" t="s">
        <v>216</v>
      </c>
      <c r="H16" s="856">
        <v>4.3499999999999996</v>
      </c>
      <c r="I16" s="617">
        <f t="shared" si="0"/>
        <v>4.1233649999999997</v>
      </c>
      <c r="J16" s="155"/>
    </row>
    <row r="17" spans="1:10" ht="20.100000000000001" customHeight="1" x14ac:dyDescent="0.25">
      <c r="A17" s="3"/>
      <c r="B17" s="337" t="s">
        <v>122</v>
      </c>
      <c r="C17" s="345" t="s">
        <v>559</v>
      </c>
      <c r="D17" s="346"/>
      <c r="E17" s="337" t="s">
        <v>558</v>
      </c>
      <c r="F17" s="337" t="s">
        <v>557</v>
      </c>
      <c r="G17" s="340" t="s">
        <v>217</v>
      </c>
      <c r="H17" s="856">
        <v>8.9600000000000009</v>
      </c>
      <c r="I17" s="617">
        <f t="shared" si="0"/>
        <v>8.4931840000000012</v>
      </c>
      <c r="J17" s="155"/>
    </row>
    <row r="18" spans="1:10" ht="20.100000000000001" customHeight="1" x14ac:dyDescent="0.25">
      <c r="A18" s="3"/>
      <c r="B18" s="337" t="s">
        <v>128</v>
      </c>
      <c r="C18" s="345" t="s">
        <v>561</v>
      </c>
      <c r="D18" s="346"/>
      <c r="E18" s="337" t="s">
        <v>130</v>
      </c>
      <c r="F18" s="337" t="s">
        <v>560</v>
      </c>
      <c r="G18" s="340" t="s">
        <v>75</v>
      </c>
      <c r="H18" s="856">
        <v>5.79</v>
      </c>
      <c r="I18" s="617">
        <f t="shared" si="0"/>
        <v>5.4883410000000001</v>
      </c>
      <c r="J18" s="155"/>
    </row>
    <row r="19" spans="1:10" ht="9" customHeight="1" x14ac:dyDescent="0.25">
      <c r="A19" s="3"/>
      <c r="B19" s="337"/>
      <c r="C19" s="345"/>
      <c r="D19" s="346"/>
      <c r="E19" s="337"/>
      <c r="F19" s="337"/>
      <c r="G19" s="340"/>
      <c r="H19" s="856"/>
      <c r="I19" s="617"/>
      <c r="J19" s="155"/>
    </row>
    <row r="20" spans="1:10" ht="20.100000000000001" customHeight="1" x14ac:dyDescent="0.25">
      <c r="A20" s="3"/>
      <c r="B20" s="337" t="s">
        <v>114</v>
      </c>
      <c r="C20" s="345" t="s">
        <v>873</v>
      </c>
      <c r="D20" s="148"/>
      <c r="E20" s="337" t="s">
        <v>889</v>
      </c>
      <c r="F20" s="337" t="s">
        <v>880</v>
      </c>
      <c r="G20" s="340" t="s">
        <v>216</v>
      </c>
      <c r="H20" s="856">
        <v>4.3499999999999996</v>
      </c>
      <c r="I20" s="617">
        <f t="shared" ref="I20:I24" si="1">H20*$I$5</f>
        <v>4.1233649999999997</v>
      </c>
      <c r="J20" s="155"/>
    </row>
    <row r="21" spans="1:10" s="8" customFormat="1" ht="20.100000000000001" customHeight="1" x14ac:dyDescent="0.25">
      <c r="A21" s="46"/>
      <c r="B21" s="337" t="s">
        <v>108</v>
      </c>
      <c r="C21" s="345" t="s">
        <v>869</v>
      </c>
      <c r="D21" s="346"/>
      <c r="E21" s="337" t="s">
        <v>888</v>
      </c>
      <c r="F21" s="337" t="s">
        <v>881</v>
      </c>
      <c r="G21" s="340" t="s">
        <v>211</v>
      </c>
      <c r="H21" s="856">
        <v>10.35</v>
      </c>
      <c r="I21" s="617">
        <f t="shared" si="1"/>
        <v>9.810765</v>
      </c>
      <c r="J21" s="158"/>
    </row>
    <row r="22" spans="1:10" ht="20.100000000000001" customHeight="1" x14ac:dyDescent="0.25">
      <c r="A22" s="3"/>
      <c r="B22" s="337" t="s">
        <v>128</v>
      </c>
      <c r="C22" s="345" t="s">
        <v>870</v>
      </c>
      <c r="D22" s="346"/>
      <c r="E22" s="337" t="s">
        <v>887</v>
      </c>
      <c r="F22" s="337" t="s">
        <v>882</v>
      </c>
      <c r="G22" s="341" t="s">
        <v>75</v>
      </c>
      <c r="H22" s="856">
        <v>5.79</v>
      </c>
      <c r="I22" s="617">
        <f t="shared" si="1"/>
        <v>5.4883410000000001</v>
      </c>
      <c r="J22" s="155"/>
    </row>
    <row r="23" spans="1:10" ht="20.100000000000001" customHeight="1" x14ac:dyDescent="0.25">
      <c r="A23" s="3"/>
      <c r="B23" s="337" t="s">
        <v>122</v>
      </c>
      <c r="C23" s="345" t="s">
        <v>871</v>
      </c>
      <c r="D23" s="346"/>
      <c r="E23" s="337" t="s">
        <v>886</v>
      </c>
      <c r="F23" s="337" t="s">
        <v>883</v>
      </c>
      <c r="G23" s="341" t="s">
        <v>217</v>
      </c>
      <c r="H23" s="856">
        <v>8.9600000000000009</v>
      </c>
      <c r="I23" s="617">
        <f t="shared" si="1"/>
        <v>8.4931840000000012</v>
      </c>
      <c r="J23" s="155"/>
    </row>
    <row r="24" spans="1:10" ht="20.100000000000001" customHeight="1" x14ac:dyDescent="0.25">
      <c r="A24" s="3"/>
      <c r="B24" s="337" t="s">
        <v>389</v>
      </c>
      <c r="C24" s="345" t="s">
        <v>872</v>
      </c>
      <c r="D24" s="346"/>
      <c r="E24" s="337" t="s">
        <v>885</v>
      </c>
      <c r="F24" s="337" t="s">
        <v>884</v>
      </c>
      <c r="G24" s="340" t="s">
        <v>213</v>
      </c>
      <c r="H24" s="856">
        <v>6.08</v>
      </c>
      <c r="I24" s="617">
        <f t="shared" si="1"/>
        <v>5.7632319999999995</v>
      </c>
      <c r="J24" s="155"/>
    </row>
    <row r="25" spans="1:10" ht="9" customHeight="1" x14ac:dyDescent="0.25">
      <c r="A25" s="3"/>
      <c r="B25" s="337"/>
      <c r="C25" s="345"/>
      <c r="D25" s="346"/>
      <c r="E25" s="337"/>
      <c r="F25" s="337"/>
      <c r="G25" s="340"/>
      <c r="H25" s="856"/>
      <c r="I25" s="617"/>
      <c r="J25" s="155"/>
    </row>
    <row r="26" spans="1:10" ht="19.5" customHeight="1" x14ac:dyDescent="0.25">
      <c r="A26" s="3"/>
      <c r="B26" s="337" t="s">
        <v>114</v>
      </c>
      <c r="C26" s="345" t="s">
        <v>407</v>
      </c>
      <c r="D26" s="346"/>
      <c r="E26" s="337" t="s">
        <v>408</v>
      </c>
      <c r="F26" s="337" t="s">
        <v>409</v>
      </c>
      <c r="G26" s="340" t="s">
        <v>216</v>
      </c>
      <c r="H26" s="856">
        <v>4.3499999999999996</v>
      </c>
      <c r="I26" s="617">
        <f t="shared" ref="I26:I28" si="2">H26*$I$5</f>
        <v>4.1233649999999997</v>
      </c>
      <c r="J26" s="155"/>
    </row>
    <row r="27" spans="1:10" ht="20.100000000000001" customHeight="1" x14ac:dyDescent="0.25">
      <c r="A27" s="3"/>
      <c r="B27" s="337" t="s">
        <v>108</v>
      </c>
      <c r="C27" s="345" t="s">
        <v>432</v>
      </c>
      <c r="D27" s="346"/>
      <c r="E27" s="337" t="s">
        <v>121</v>
      </c>
      <c r="F27" s="337" t="s">
        <v>235</v>
      </c>
      <c r="G27" s="340" t="s">
        <v>211</v>
      </c>
      <c r="H27" s="856">
        <v>10.35</v>
      </c>
      <c r="I27" s="617">
        <f t="shared" si="2"/>
        <v>9.810765</v>
      </c>
      <c r="J27" s="155"/>
    </row>
    <row r="28" spans="1:10" ht="20.100000000000001" customHeight="1" x14ac:dyDescent="0.25">
      <c r="A28" s="3"/>
      <c r="B28" s="337" t="s">
        <v>128</v>
      </c>
      <c r="C28" s="345" t="s">
        <v>410</v>
      </c>
      <c r="D28" s="346"/>
      <c r="E28" s="337" t="s">
        <v>411</v>
      </c>
      <c r="F28" s="337" t="s">
        <v>412</v>
      </c>
      <c r="G28" s="341" t="s">
        <v>75</v>
      </c>
      <c r="H28" s="856">
        <v>5.79</v>
      </c>
      <c r="I28" s="617">
        <f t="shared" si="2"/>
        <v>5.4883410000000001</v>
      </c>
      <c r="J28" s="155"/>
    </row>
    <row r="29" spans="1:10" ht="9" customHeight="1" x14ac:dyDescent="0.25">
      <c r="A29" s="3"/>
      <c r="B29" s="337"/>
      <c r="C29" s="345"/>
      <c r="D29" s="346"/>
      <c r="E29" s="337"/>
      <c r="F29" s="337"/>
      <c r="G29" s="340"/>
      <c r="H29" s="856"/>
      <c r="I29" s="617"/>
      <c r="J29" s="155"/>
    </row>
    <row r="30" spans="1:10" ht="20.100000000000001" customHeight="1" x14ac:dyDescent="0.25">
      <c r="A30" s="3"/>
      <c r="B30" s="337" t="s">
        <v>114</v>
      </c>
      <c r="C30" s="345" t="s">
        <v>380</v>
      </c>
      <c r="D30" s="148"/>
      <c r="E30" s="337" t="s">
        <v>381</v>
      </c>
      <c r="F30" s="337" t="s">
        <v>382</v>
      </c>
      <c r="G30" s="340" t="s">
        <v>216</v>
      </c>
      <c r="H30" s="856">
        <v>4.58</v>
      </c>
      <c r="I30" s="617">
        <f t="shared" ref="I30:I35" si="3">H30*$I$5</f>
        <v>4.3413820000000003</v>
      </c>
      <c r="J30" s="155"/>
    </row>
    <row r="31" spans="1:10" ht="20.100000000000001" customHeight="1" x14ac:dyDescent="0.25">
      <c r="A31" s="3"/>
      <c r="B31" s="337" t="s">
        <v>206</v>
      </c>
      <c r="C31" s="345" t="s">
        <v>481</v>
      </c>
      <c r="D31" s="148"/>
      <c r="E31" s="337" t="s">
        <v>482</v>
      </c>
      <c r="F31" s="337" t="s">
        <v>483</v>
      </c>
      <c r="G31" s="340" t="s">
        <v>484</v>
      </c>
      <c r="H31" s="856">
        <v>7.6</v>
      </c>
      <c r="I31" s="617">
        <f t="shared" si="3"/>
        <v>7.2040399999999991</v>
      </c>
      <c r="J31" s="155"/>
    </row>
    <row r="32" spans="1:10" ht="20.100000000000001" customHeight="1" x14ac:dyDescent="0.25">
      <c r="A32" s="3"/>
      <c r="B32" s="337" t="s">
        <v>108</v>
      </c>
      <c r="C32" s="345" t="s">
        <v>433</v>
      </c>
      <c r="D32" s="346"/>
      <c r="E32" s="337" t="s">
        <v>118</v>
      </c>
      <c r="F32" s="337" t="s">
        <v>234</v>
      </c>
      <c r="G32" s="340" t="s">
        <v>211</v>
      </c>
      <c r="H32" s="856">
        <v>9.3000000000000007</v>
      </c>
      <c r="I32" s="617">
        <f t="shared" si="3"/>
        <v>8.8154699999999995</v>
      </c>
      <c r="J32" s="155"/>
    </row>
    <row r="33" spans="1:10" ht="20.100000000000001" customHeight="1" x14ac:dyDescent="0.25">
      <c r="A33" s="3"/>
      <c r="B33" s="337" t="s">
        <v>122</v>
      </c>
      <c r="C33" s="345" t="s">
        <v>461</v>
      </c>
      <c r="D33" s="148"/>
      <c r="E33" s="337" t="s">
        <v>200</v>
      </c>
      <c r="F33" s="337" t="s">
        <v>237</v>
      </c>
      <c r="G33" s="340" t="s">
        <v>217</v>
      </c>
      <c r="H33" s="856">
        <v>8.76</v>
      </c>
      <c r="I33" s="617">
        <f t="shared" si="3"/>
        <v>8.303604</v>
      </c>
      <c r="J33" s="155"/>
    </row>
    <row r="34" spans="1:10" ht="20.100000000000001" customHeight="1" x14ac:dyDescent="0.25">
      <c r="A34" s="3"/>
      <c r="B34" s="337" t="s">
        <v>122</v>
      </c>
      <c r="C34" s="345" t="s">
        <v>376</v>
      </c>
      <c r="D34" s="148"/>
      <c r="E34" s="337" t="s">
        <v>378</v>
      </c>
      <c r="F34" s="337" t="s">
        <v>377</v>
      </c>
      <c r="G34" s="340" t="s">
        <v>212</v>
      </c>
      <c r="H34" s="856">
        <v>8.67</v>
      </c>
      <c r="I34" s="617">
        <f t="shared" si="3"/>
        <v>8.2182929999999992</v>
      </c>
      <c r="J34" s="155"/>
    </row>
    <row r="35" spans="1:10" ht="20.100000000000001" customHeight="1" x14ac:dyDescent="0.25">
      <c r="A35" s="3"/>
      <c r="B35" s="337" t="s">
        <v>206</v>
      </c>
      <c r="C35" s="345" t="s">
        <v>458</v>
      </c>
      <c r="D35" s="346"/>
      <c r="E35" s="337" t="s">
        <v>129</v>
      </c>
      <c r="F35" s="337" t="s">
        <v>238</v>
      </c>
      <c r="G35" s="341" t="s">
        <v>75</v>
      </c>
      <c r="H35" s="856">
        <v>5.7</v>
      </c>
      <c r="I35" s="617">
        <f t="shared" si="3"/>
        <v>5.4030300000000002</v>
      </c>
      <c r="J35" s="155"/>
    </row>
    <row r="36" spans="1:10" ht="9" customHeight="1" x14ac:dyDescent="0.25">
      <c r="A36" s="3"/>
      <c r="B36" s="337"/>
      <c r="C36" s="345"/>
      <c r="D36" s="346"/>
      <c r="E36" s="337"/>
      <c r="F36" s="337"/>
      <c r="G36" s="340"/>
      <c r="H36" s="856"/>
      <c r="I36" s="617"/>
      <c r="J36" s="155"/>
    </row>
    <row r="37" spans="1:10" ht="20.100000000000001" customHeight="1" x14ac:dyDescent="0.25">
      <c r="A37" s="3"/>
      <c r="B37" s="337" t="s">
        <v>108</v>
      </c>
      <c r="C37" s="345" t="s">
        <v>562</v>
      </c>
      <c r="D37" s="347"/>
      <c r="E37" s="337" t="s">
        <v>120</v>
      </c>
      <c r="F37" s="413" t="s">
        <v>307</v>
      </c>
      <c r="G37" s="340" t="s">
        <v>211</v>
      </c>
      <c r="H37" s="856">
        <v>10.35</v>
      </c>
      <c r="I37" s="617">
        <f t="shared" ref="I37:I42" si="4">H37*$I$5</f>
        <v>9.810765</v>
      </c>
      <c r="J37" s="155"/>
    </row>
    <row r="38" spans="1:10" ht="20.100000000000001" customHeight="1" x14ac:dyDescent="0.25">
      <c r="A38" s="3"/>
      <c r="B38" s="337" t="s">
        <v>122</v>
      </c>
      <c r="C38" s="345" t="s">
        <v>563</v>
      </c>
      <c r="D38" s="346"/>
      <c r="E38" s="337" t="s">
        <v>891</v>
      </c>
      <c r="F38" s="413" t="s">
        <v>241</v>
      </c>
      <c r="G38" s="340" t="s">
        <v>217</v>
      </c>
      <c r="H38" s="856">
        <v>8.86</v>
      </c>
      <c r="I38" s="617">
        <f t="shared" si="4"/>
        <v>8.3983939999999997</v>
      </c>
      <c r="J38" s="155"/>
    </row>
    <row r="39" spans="1:10" ht="20.100000000000001" customHeight="1" x14ac:dyDescent="0.25">
      <c r="A39" s="3"/>
      <c r="B39" s="337" t="s">
        <v>122</v>
      </c>
      <c r="C39" s="345" t="s">
        <v>789</v>
      </c>
      <c r="D39" s="346"/>
      <c r="E39" s="337" t="s">
        <v>456</v>
      </c>
      <c r="F39" s="413" t="s">
        <v>455</v>
      </c>
      <c r="G39" s="340" t="s">
        <v>212</v>
      </c>
      <c r="H39" s="856">
        <v>9.02</v>
      </c>
      <c r="I39" s="617">
        <f t="shared" si="4"/>
        <v>8.5500579999999999</v>
      </c>
      <c r="J39" s="155"/>
    </row>
    <row r="40" spans="1:10" ht="20.100000000000001" customHeight="1" x14ac:dyDescent="0.25">
      <c r="A40" s="3"/>
      <c r="B40" s="337" t="s">
        <v>128</v>
      </c>
      <c r="C40" s="345" t="s">
        <v>564</v>
      </c>
      <c r="D40" s="346"/>
      <c r="E40" s="337" t="s">
        <v>131</v>
      </c>
      <c r="F40" s="413" t="s">
        <v>240</v>
      </c>
      <c r="G40" s="341" t="s">
        <v>75</v>
      </c>
      <c r="H40" s="856">
        <v>5.6</v>
      </c>
      <c r="I40" s="617">
        <f t="shared" si="4"/>
        <v>5.3082399999999996</v>
      </c>
      <c r="J40" s="155"/>
    </row>
    <row r="41" spans="1:10" ht="20.100000000000001" customHeight="1" x14ac:dyDescent="0.25">
      <c r="A41" s="3"/>
      <c r="B41" s="337" t="s">
        <v>389</v>
      </c>
      <c r="C41" s="345" t="s">
        <v>565</v>
      </c>
      <c r="D41" s="346"/>
      <c r="E41" s="337" t="s">
        <v>817</v>
      </c>
      <c r="F41" s="413" t="s">
        <v>392</v>
      </c>
      <c r="G41" s="340" t="s">
        <v>213</v>
      </c>
      <c r="H41" s="857">
        <v>6.08</v>
      </c>
      <c r="I41" s="617">
        <f t="shared" si="4"/>
        <v>5.7632319999999995</v>
      </c>
      <c r="J41" s="155"/>
    </row>
    <row r="42" spans="1:10" ht="20.100000000000001" customHeight="1" x14ac:dyDescent="0.25">
      <c r="A42" s="3"/>
      <c r="B42" s="337" t="s">
        <v>114</v>
      </c>
      <c r="C42" s="345" t="s">
        <v>566</v>
      </c>
      <c r="D42" s="346"/>
      <c r="E42" s="337" t="s">
        <v>438</v>
      </c>
      <c r="F42" s="413" t="s">
        <v>437</v>
      </c>
      <c r="G42" s="340" t="s">
        <v>216</v>
      </c>
      <c r="H42" s="857">
        <v>4.3499999999999996</v>
      </c>
      <c r="I42" s="617">
        <f t="shared" si="4"/>
        <v>4.1233649999999997</v>
      </c>
      <c r="J42" s="155"/>
    </row>
    <row r="43" spans="1:10" ht="20.100000000000001" hidden="1" customHeight="1" x14ac:dyDescent="0.25">
      <c r="A43" s="3"/>
      <c r="B43" s="337" t="s">
        <v>420</v>
      </c>
      <c r="C43" s="345" t="s">
        <v>435</v>
      </c>
      <c r="D43" s="346"/>
      <c r="E43" s="337" t="s">
        <v>430</v>
      </c>
      <c r="F43" s="337" t="s">
        <v>429</v>
      </c>
      <c r="G43" s="340" t="s">
        <v>424</v>
      </c>
      <c r="H43" s="857"/>
      <c r="I43" s="617"/>
      <c r="J43" s="155"/>
    </row>
    <row r="44" spans="1:10" ht="20.100000000000001" hidden="1" customHeight="1" x14ac:dyDescent="0.25">
      <c r="A44" s="3"/>
      <c r="B44" s="337" t="s">
        <v>128</v>
      </c>
      <c r="C44" s="345" t="s">
        <v>404</v>
      </c>
      <c r="D44" s="346"/>
      <c r="E44" s="337" t="s">
        <v>427</v>
      </c>
      <c r="F44" s="337" t="s">
        <v>401</v>
      </c>
      <c r="G44" s="343" t="s">
        <v>75</v>
      </c>
      <c r="H44" s="858"/>
      <c r="I44" s="617"/>
      <c r="J44" s="155"/>
    </row>
    <row r="45" spans="1:10" ht="9" customHeight="1" x14ac:dyDescent="0.25">
      <c r="A45" s="3"/>
      <c r="B45" s="337"/>
      <c r="C45" s="345"/>
      <c r="D45" s="346"/>
      <c r="E45" s="337"/>
      <c r="F45" s="337"/>
      <c r="G45" s="340"/>
      <c r="H45" s="857"/>
      <c r="I45" s="617"/>
      <c r="J45" s="155"/>
    </row>
    <row r="46" spans="1:10" ht="20.100000000000001" customHeight="1" x14ac:dyDescent="0.25">
      <c r="A46" s="3"/>
      <c r="B46" s="337" t="s">
        <v>114</v>
      </c>
      <c r="C46" s="345" t="s">
        <v>875</v>
      </c>
      <c r="D46" s="346"/>
      <c r="E46" s="337" t="s">
        <v>405</v>
      </c>
      <c r="F46" s="337" t="s">
        <v>398</v>
      </c>
      <c r="G46" s="340" t="s">
        <v>216</v>
      </c>
      <c r="H46" s="857">
        <v>4.3499999999999996</v>
      </c>
      <c r="I46" s="617">
        <f t="shared" ref="I46:I47" si="5">H46*$I$5</f>
        <v>4.1233649999999997</v>
      </c>
      <c r="J46" s="155"/>
    </row>
    <row r="47" spans="1:10" ht="20.100000000000001" customHeight="1" x14ac:dyDescent="0.25">
      <c r="A47" s="3"/>
      <c r="B47" s="337" t="s">
        <v>108</v>
      </c>
      <c r="C47" s="345" t="s">
        <v>434</v>
      </c>
      <c r="D47" s="346"/>
      <c r="E47" s="337" t="s">
        <v>406</v>
      </c>
      <c r="F47" s="337" t="s">
        <v>397</v>
      </c>
      <c r="G47" s="340" t="s">
        <v>211</v>
      </c>
      <c r="H47" s="857">
        <v>10.35</v>
      </c>
      <c r="I47" s="617">
        <f t="shared" si="5"/>
        <v>9.810765</v>
      </c>
      <c r="J47" s="155"/>
    </row>
    <row r="48" spans="1:10" ht="9" customHeight="1" x14ac:dyDescent="0.25">
      <c r="A48" s="3"/>
      <c r="B48" s="337"/>
      <c r="C48" s="345"/>
      <c r="D48" s="346"/>
      <c r="E48" s="337"/>
      <c r="F48" s="337"/>
      <c r="G48" s="340"/>
      <c r="H48" s="857"/>
      <c r="I48" s="617"/>
      <c r="J48" s="155"/>
    </row>
    <row r="49" spans="1:10" ht="20.100000000000001" customHeight="1" x14ac:dyDescent="0.25">
      <c r="A49" s="3"/>
      <c r="B49" s="337" t="s">
        <v>108</v>
      </c>
      <c r="C49" s="345" t="s">
        <v>492</v>
      </c>
      <c r="D49" s="346"/>
      <c r="E49" s="337" t="s">
        <v>413</v>
      </c>
      <c r="F49" s="337" t="s">
        <v>399</v>
      </c>
      <c r="G49" s="340" t="s">
        <v>211</v>
      </c>
      <c r="H49" s="857">
        <v>10.35</v>
      </c>
      <c r="I49" s="617">
        <f t="shared" ref="I49:I52" si="6">H49*$I$5</f>
        <v>9.810765</v>
      </c>
      <c r="J49" s="155"/>
    </row>
    <row r="50" spans="1:10" ht="20.100000000000001" customHeight="1" x14ac:dyDescent="0.25">
      <c r="A50" s="3"/>
      <c r="B50" s="337" t="s">
        <v>122</v>
      </c>
      <c r="C50" s="345" t="s">
        <v>815</v>
      </c>
      <c r="D50" s="346"/>
      <c r="E50" s="337" t="s">
        <v>416</v>
      </c>
      <c r="F50" s="337" t="s">
        <v>400</v>
      </c>
      <c r="G50" s="340" t="s">
        <v>212</v>
      </c>
      <c r="H50" s="857">
        <v>9.02</v>
      </c>
      <c r="I50" s="617">
        <f t="shared" si="6"/>
        <v>8.5500579999999999</v>
      </c>
      <c r="J50" s="155"/>
    </row>
    <row r="51" spans="1:10" ht="20.100000000000001" customHeight="1" x14ac:dyDescent="0.25">
      <c r="A51" s="3"/>
      <c r="B51" s="337" t="s">
        <v>128</v>
      </c>
      <c r="C51" s="345" t="s">
        <v>418</v>
      </c>
      <c r="D51" s="346"/>
      <c r="E51" s="337" t="s">
        <v>417</v>
      </c>
      <c r="F51" s="337" t="s">
        <v>10</v>
      </c>
      <c r="G51" s="340" t="s">
        <v>75</v>
      </c>
      <c r="H51" s="857">
        <v>5.79</v>
      </c>
      <c r="I51" s="617">
        <f>H51*$I$5</f>
        <v>5.4883410000000001</v>
      </c>
      <c r="J51" s="155"/>
    </row>
    <row r="52" spans="1:10" ht="20.100000000000001" customHeight="1" x14ac:dyDescent="0.25">
      <c r="A52" s="3"/>
      <c r="B52" s="337" t="s">
        <v>122</v>
      </c>
      <c r="C52" s="345" t="s">
        <v>982</v>
      </c>
      <c r="D52" s="346"/>
      <c r="E52" s="337" t="s">
        <v>974</v>
      </c>
      <c r="F52" s="337" t="s">
        <v>971</v>
      </c>
      <c r="G52" s="340" t="s">
        <v>217</v>
      </c>
      <c r="H52" s="857">
        <v>8.9600000000000009</v>
      </c>
      <c r="I52" s="617">
        <f t="shared" si="6"/>
        <v>8.4931840000000012</v>
      </c>
      <c r="J52" s="155"/>
    </row>
    <row r="53" spans="1:10" ht="20.100000000000001" customHeight="1" x14ac:dyDescent="0.25">
      <c r="A53" s="3"/>
      <c r="B53" s="337"/>
      <c r="C53" s="345"/>
      <c r="D53" s="346"/>
      <c r="E53" s="337"/>
      <c r="F53" s="337"/>
      <c r="G53" s="340"/>
      <c r="H53" s="857"/>
      <c r="I53" s="617"/>
      <c r="J53" s="155"/>
    </row>
    <row r="54" spans="1:10" ht="20.100000000000001" customHeight="1" x14ac:dyDescent="0.25">
      <c r="A54" s="3"/>
      <c r="B54" s="337" t="s">
        <v>114</v>
      </c>
      <c r="C54" s="345" t="s">
        <v>818</v>
      </c>
      <c r="D54" s="346"/>
      <c r="E54" s="337" t="s">
        <v>819</v>
      </c>
      <c r="F54" s="337" t="s">
        <v>816</v>
      </c>
      <c r="G54" s="340" t="s">
        <v>216</v>
      </c>
      <c r="H54" s="857">
        <v>4.21</v>
      </c>
      <c r="I54" s="617">
        <f t="shared" ref="I54:I56" si="7">H54*$I$5</f>
        <v>3.990659</v>
      </c>
      <c r="J54" s="155"/>
    </row>
    <row r="55" spans="1:10" ht="20.100000000000001" customHeight="1" x14ac:dyDescent="0.25">
      <c r="A55" s="3"/>
      <c r="B55" s="9" t="s">
        <v>108</v>
      </c>
      <c r="C55" s="18" t="s">
        <v>852</v>
      </c>
      <c r="D55" s="99"/>
      <c r="E55" s="337" t="s">
        <v>854</v>
      </c>
      <c r="F55" s="337" t="s">
        <v>853</v>
      </c>
      <c r="G55" s="340" t="s">
        <v>211</v>
      </c>
      <c r="H55" s="340">
        <v>9.81</v>
      </c>
      <c r="I55" s="617">
        <f t="shared" ref="I55" si="8">H55*$I$5</f>
        <v>9.2988990000000005</v>
      </c>
      <c r="J55" s="155"/>
    </row>
    <row r="56" spans="1:10" ht="20.100000000000001" customHeight="1" x14ac:dyDescent="0.25">
      <c r="A56" s="3"/>
      <c r="B56" s="9" t="s">
        <v>122</v>
      </c>
      <c r="C56" s="18" t="s">
        <v>983</v>
      </c>
      <c r="D56" s="99"/>
      <c r="E56" s="337" t="s">
        <v>978</v>
      </c>
      <c r="F56" s="337" t="s">
        <v>976</v>
      </c>
      <c r="G56" s="340" t="s">
        <v>217</v>
      </c>
      <c r="H56" s="340">
        <v>8.9600000000000009</v>
      </c>
      <c r="I56" s="617">
        <f t="shared" si="7"/>
        <v>8.4931840000000012</v>
      </c>
      <c r="J56" s="155"/>
    </row>
    <row r="57" spans="1:10" ht="32.25" customHeight="1" x14ac:dyDescent="0.25">
      <c r="A57" s="1077" t="s">
        <v>825</v>
      </c>
      <c r="B57" s="1077"/>
      <c r="C57" s="1077"/>
      <c r="D57" s="1077"/>
      <c r="E57" s="1077"/>
      <c r="F57" s="1077"/>
      <c r="G57" s="1077"/>
      <c r="H57" s="1077"/>
      <c r="I57" s="1077"/>
      <c r="J57" s="155"/>
    </row>
    <row r="58" spans="1:10" x14ac:dyDescent="0.2">
      <c r="A58" s="155"/>
      <c r="B58" s="155"/>
      <c r="C58" s="155"/>
      <c r="D58" s="155"/>
      <c r="E58" s="155"/>
      <c r="F58" s="186"/>
      <c r="G58" s="155"/>
      <c r="H58" s="155"/>
      <c r="I58" s="618"/>
      <c r="J58" s="155"/>
    </row>
    <row r="59" spans="1:10" x14ac:dyDescent="0.2">
      <c r="A59" s="155"/>
      <c r="B59" s="155"/>
      <c r="C59" s="155"/>
      <c r="D59" s="155"/>
      <c r="E59" s="155"/>
      <c r="F59" s="186"/>
      <c r="G59" s="155"/>
      <c r="H59" s="155"/>
      <c r="I59" s="618"/>
      <c r="J59" s="155"/>
    </row>
  </sheetData>
  <sheetProtection selectLockedCells="1"/>
  <mergeCells count="2">
    <mergeCell ref="C7:D7"/>
    <mergeCell ref="A57:I57"/>
  </mergeCells>
  <phoneticPr fontId="0" type="noConversion"/>
  <printOptions horizontalCentered="1"/>
  <pageMargins left="0.25" right="0.45" top="0.33" bottom="0.32" header="0" footer="0"/>
  <pageSetup scale="5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63"/>
  <sheetViews>
    <sheetView zoomScaleNormal="100" zoomScaleSheetLayoutView="100" workbookViewId="0">
      <selection activeCell="L1" sqref="L1"/>
    </sheetView>
  </sheetViews>
  <sheetFormatPr defaultColWidth="9.140625" defaultRowHeight="12.75" x14ac:dyDescent="0.2"/>
  <cols>
    <col min="1" max="1" width="1" style="5" customWidth="1"/>
    <col min="2" max="2" width="29.42578125" style="45" customWidth="1"/>
    <col min="3" max="3" width="10" style="51" customWidth="1"/>
    <col min="4" max="4" width="11.5703125" style="5" customWidth="1"/>
    <col min="5" max="5" width="7.5703125" style="51" customWidth="1"/>
    <col min="6" max="6" width="7.7109375" style="5" customWidth="1"/>
    <col min="7" max="7" width="10.42578125" style="5" customWidth="1"/>
    <col min="8" max="8" width="40.42578125" style="5" customWidth="1"/>
    <col min="9" max="9" width="14.140625" style="5" customWidth="1"/>
    <col min="10" max="10" width="13.140625" style="5" customWidth="1"/>
    <col min="11" max="11" width="8.7109375" style="5" customWidth="1"/>
    <col min="12" max="12" width="9.85546875" style="5" customWidth="1"/>
    <col min="13" max="13" width="8.85546875" style="5" customWidth="1"/>
    <col min="14" max="14" width="11" style="5" customWidth="1"/>
    <col min="15" max="15" width="11.7109375" style="5" customWidth="1"/>
    <col min="16" max="16" width="14" style="5" customWidth="1"/>
    <col min="17" max="17" width="11.7109375" style="5" customWidth="1"/>
    <col min="18" max="18" width="2.28515625" style="5" customWidth="1"/>
    <col min="19" max="16384" width="9.140625" style="5"/>
  </cols>
  <sheetData>
    <row r="1" spans="1:19" ht="31.5" x14ac:dyDescent="0.6">
      <c r="A1" s="3"/>
      <c r="B1" s="33"/>
      <c r="C1" s="47"/>
      <c r="D1" s="3"/>
      <c r="E1" s="47"/>
      <c r="F1" s="3"/>
      <c r="G1" s="52" t="s">
        <v>282</v>
      </c>
      <c r="H1" s="3"/>
      <c r="I1" s="3"/>
      <c r="J1" s="3"/>
      <c r="K1" s="3"/>
      <c r="L1" s="3"/>
      <c r="M1" s="3"/>
      <c r="N1" s="3"/>
      <c r="O1" s="3" t="s">
        <v>146</v>
      </c>
      <c r="P1" s="3"/>
      <c r="Q1" s="27">
        <v>39767</v>
      </c>
      <c r="R1" s="3"/>
      <c r="S1" s="155"/>
    </row>
    <row r="2" spans="1:19" ht="27" x14ac:dyDescent="0.5">
      <c r="A2" s="3"/>
      <c r="B2" s="33"/>
      <c r="C2" s="47"/>
      <c r="D2" s="3"/>
      <c r="E2" s="47"/>
      <c r="F2" s="3"/>
      <c r="G2" s="53" t="s">
        <v>252</v>
      </c>
      <c r="H2" s="3"/>
      <c r="I2" s="3"/>
      <c r="J2" s="3"/>
      <c r="K2" s="3"/>
      <c r="L2" s="3"/>
      <c r="M2" s="3"/>
      <c r="N2" s="3"/>
      <c r="O2" s="3"/>
      <c r="P2" s="3"/>
      <c r="Q2" s="3"/>
      <c r="R2" s="3"/>
      <c r="S2" s="155"/>
    </row>
    <row r="3" spans="1:19" ht="22.5" x14ac:dyDescent="0.45">
      <c r="A3" s="3"/>
      <c r="B3" s="33"/>
      <c r="C3" s="47"/>
      <c r="D3" s="3"/>
      <c r="E3" s="21" t="s">
        <v>253</v>
      </c>
      <c r="F3" s="3"/>
      <c r="G3" s="3"/>
      <c r="H3" s="3"/>
      <c r="I3" s="3"/>
      <c r="J3" s="3"/>
      <c r="K3" s="3"/>
      <c r="L3" s="3"/>
      <c r="M3" s="3"/>
      <c r="N3" s="3"/>
      <c r="O3" s="3"/>
      <c r="P3" s="3"/>
      <c r="Q3" s="3"/>
      <c r="R3" s="3"/>
      <c r="S3" s="155"/>
    </row>
    <row r="4" spans="1:19" ht="19.5" customHeight="1" thickBot="1" x14ac:dyDescent="0.3">
      <c r="A4" s="3"/>
      <c r="B4" s="33"/>
      <c r="C4" s="47"/>
      <c r="D4" s="3"/>
      <c r="F4" s="22" t="s">
        <v>161</v>
      </c>
      <c r="G4" s="3"/>
      <c r="H4" s="3"/>
      <c r="I4" s="3"/>
      <c r="J4" s="3"/>
      <c r="K4" s="3"/>
      <c r="L4" s="3"/>
      <c r="M4" s="3"/>
      <c r="N4" s="3"/>
      <c r="O4" s="77"/>
      <c r="P4" s="3"/>
      <c r="Q4" s="3"/>
      <c r="R4" s="3"/>
      <c r="S4" s="155"/>
    </row>
    <row r="5" spans="1:19" ht="17.25" customHeight="1" thickBot="1" x14ac:dyDescent="0.25">
      <c r="A5" s="3"/>
      <c r="B5" s="33"/>
      <c r="C5" s="47"/>
      <c r="D5" s="3"/>
      <c r="E5" s="47"/>
      <c r="F5" s="3"/>
      <c r="H5" s="9" t="s">
        <v>160</v>
      </c>
      <c r="I5" s="3"/>
      <c r="J5" s="3"/>
      <c r="K5" s="3"/>
      <c r="L5" s="3"/>
      <c r="M5" s="3"/>
      <c r="N5" s="1119" t="s">
        <v>198</v>
      </c>
      <c r="O5" s="1120"/>
      <c r="P5" s="1120"/>
      <c r="Q5" s="1121"/>
      <c r="R5" s="3"/>
      <c r="S5" s="155"/>
    </row>
    <row r="6" spans="1:19" s="7" customFormat="1" ht="13.5" customHeight="1" thickBot="1" x14ac:dyDescent="0.25">
      <c r="A6" s="6"/>
      <c r="B6" s="1"/>
      <c r="C6" s="47"/>
      <c r="D6" s="2"/>
      <c r="E6" s="47"/>
      <c r="F6" s="2"/>
      <c r="G6" s="3"/>
      <c r="H6" s="20" t="s">
        <v>146</v>
      </c>
      <c r="I6" s="6"/>
      <c r="J6" s="6"/>
      <c r="K6" s="6"/>
      <c r="L6" s="6"/>
      <c r="M6" s="6"/>
      <c r="N6" s="1128" t="s">
        <v>196</v>
      </c>
      <c r="O6" s="1129"/>
      <c r="P6" s="1128" t="s">
        <v>197</v>
      </c>
      <c r="Q6" s="1129"/>
      <c r="R6" s="6"/>
      <c r="S6" s="156"/>
    </row>
    <row r="7" spans="1:19" s="10" customFormat="1" ht="57" thickBot="1" x14ac:dyDescent="0.25">
      <c r="A7" s="16"/>
      <c r="B7" s="88" t="s">
        <v>95</v>
      </c>
      <c r="C7" s="26" t="s">
        <v>310</v>
      </c>
      <c r="D7" s="26" t="s">
        <v>159</v>
      </c>
      <c r="E7" s="26" t="s">
        <v>210</v>
      </c>
      <c r="F7" s="26" t="s">
        <v>96</v>
      </c>
      <c r="G7" s="1122" t="s">
        <v>176</v>
      </c>
      <c r="H7" s="1122"/>
      <c r="I7" s="26" t="s">
        <v>97</v>
      </c>
      <c r="J7" s="26" t="s">
        <v>209</v>
      </c>
      <c r="K7" s="26" t="s">
        <v>309</v>
      </c>
      <c r="L7" s="26" t="s">
        <v>165</v>
      </c>
      <c r="M7" s="105" t="s">
        <v>166</v>
      </c>
      <c r="N7" s="25" t="s">
        <v>163</v>
      </c>
      <c r="O7" s="24" t="s">
        <v>164</v>
      </c>
      <c r="P7" s="26" t="s">
        <v>182</v>
      </c>
      <c r="Q7" s="24" t="s">
        <v>164</v>
      </c>
      <c r="R7" s="16"/>
      <c r="S7" s="157"/>
    </row>
    <row r="8" spans="1:19" ht="27.75" customHeight="1" x14ac:dyDescent="0.3">
      <c r="A8" s="3"/>
      <c r="B8" s="3"/>
      <c r="C8" s="3"/>
      <c r="D8" s="3"/>
      <c r="E8" s="20" t="s">
        <v>312</v>
      </c>
      <c r="F8" s="3"/>
      <c r="G8" s="3"/>
      <c r="H8" s="3"/>
      <c r="I8" s="35"/>
      <c r="J8" s="35"/>
      <c r="K8" s="36" t="s">
        <v>162</v>
      </c>
      <c r="L8" s="37"/>
      <c r="M8" s="90">
        <v>0.44550000000000001</v>
      </c>
      <c r="N8" s="36" t="s">
        <v>183</v>
      </c>
      <c r="O8" s="38" t="s">
        <v>184</v>
      </c>
      <c r="P8" s="36" t="s">
        <v>185</v>
      </c>
      <c r="Q8" s="38" t="s">
        <v>186</v>
      </c>
      <c r="R8" s="3"/>
      <c r="S8" s="155"/>
    </row>
    <row r="9" spans="1:19" ht="32.25" customHeight="1" thickBot="1" x14ac:dyDescent="0.35">
      <c r="A9" s="3"/>
      <c r="B9" s="1125" t="s">
        <v>306</v>
      </c>
      <c r="C9" s="1126"/>
      <c r="D9" s="1126"/>
      <c r="E9" s="1126"/>
      <c r="F9" s="1126"/>
      <c r="G9" s="1126"/>
      <c r="H9" s="1126"/>
      <c r="I9" s="35"/>
      <c r="J9" s="35"/>
      <c r="K9" s="36"/>
      <c r="L9" s="37"/>
      <c r="M9" s="87"/>
      <c r="N9" s="36"/>
      <c r="O9" s="38"/>
      <c r="P9" s="36"/>
      <c r="Q9" s="38"/>
      <c r="R9" s="3"/>
      <c r="S9" s="155"/>
    </row>
    <row r="10" spans="1:19" ht="21.95" customHeight="1" x14ac:dyDescent="0.2">
      <c r="A10" s="3"/>
      <c r="B10" s="28" t="s">
        <v>98</v>
      </c>
      <c r="C10" s="39" t="s">
        <v>108</v>
      </c>
      <c r="D10" s="4" t="s">
        <v>248</v>
      </c>
      <c r="E10" s="54" t="s">
        <v>109</v>
      </c>
      <c r="F10" s="47" t="s">
        <v>110</v>
      </c>
      <c r="G10" s="50" t="s">
        <v>106</v>
      </c>
      <c r="H10" s="29" t="s">
        <v>168</v>
      </c>
      <c r="I10" s="4" t="s">
        <v>111</v>
      </c>
      <c r="J10" s="4" t="s">
        <v>211</v>
      </c>
      <c r="K10" s="43">
        <v>9.81</v>
      </c>
      <c r="L10" s="30">
        <f>40950/$K10</f>
        <v>4174.3119266055046</v>
      </c>
      <c r="M10" s="31">
        <f>+$M$8*$K10</f>
        <v>4.370355</v>
      </c>
      <c r="N10" s="72"/>
      <c r="O10" s="60">
        <f t="shared" ref="O10:O19" si="0">+$K10*$N10</f>
        <v>0</v>
      </c>
      <c r="P10" s="72"/>
      <c r="Q10" s="60">
        <f>($P10/$E10)*$K10</f>
        <v>0</v>
      </c>
      <c r="R10" s="3"/>
      <c r="S10" s="155"/>
    </row>
    <row r="11" spans="1:19" ht="21.95" customHeight="1" x14ac:dyDescent="0.2">
      <c r="A11" s="3"/>
      <c r="B11" s="33" t="s">
        <v>174</v>
      </c>
      <c r="C11" s="47" t="s">
        <v>122</v>
      </c>
      <c r="D11" s="4" t="s">
        <v>246</v>
      </c>
      <c r="E11" s="54">
        <v>1141</v>
      </c>
      <c r="F11" s="47" t="s">
        <v>110</v>
      </c>
      <c r="G11" s="50" t="s">
        <v>106</v>
      </c>
      <c r="H11" s="29" t="s">
        <v>169</v>
      </c>
      <c r="I11" s="4" t="s">
        <v>124</v>
      </c>
      <c r="J11" s="4" t="s">
        <v>212</v>
      </c>
      <c r="K11" s="43">
        <v>9.81</v>
      </c>
      <c r="L11" s="30">
        <f t="shared" ref="L11:L19" si="1">40950/$K11</f>
        <v>4174.3119266055046</v>
      </c>
      <c r="M11" s="31">
        <f t="shared" ref="M11:M19" si="2">+$M$8*$K11</f>
        <v>4.370355</v>
      </c>
      <c r="N11" s="73"/>
      <c r="O11" s="61">
        <f t="shared" si="0"/>
        <v>0</v>
      </c>
      <c r="P11" s="73"/>
      <c r="Q11" s="61">
        <f t="shared" ref="Q11:Q34" si="3">($P11/$E11)*$K11</f>
        <v>0</v>
      </c>
      <c r="R11" s="3"/>
      <c r="S11" s="155"/>
    </row>
    <row r="12" spans="1:19" s="7" customFormat="1" ht="21.95" customHeight="1" x14ac:dyDescent="0.2">
      <c r="A12" s="6"/>
      <c r="B12" s="33" t="s">
        <v>175</v>
      </c>
      <c r="C12" s="47" t="s">
        <v>122</v>
      </c>
      <c r="D12" s="4" t="s">
        <v>246</v>
      </c>
      <c r="E12" s="54">
        <v>1140</v>
      </c>
      <c r="F12" s="47" t="s">
        <v>110</v>
      </c>
      <c r="G12" s="50" t="s">
        <v>106</v>
      </c>
      <c r="H12" s="29" t="s">
        <v>170</v>
      </c>
      <c r="I12" s="4" t="s">
        <v>132</v>
      </c>
      <c r="J12" s="4" t="s">
        <v>217</v>
      </c>
      <c r="K12" s="43">
        <v>9.7200000000000006</v>
      </c>
      <c r="L12" s="30">
        <f t="shared" si="1"/>
        <v>4212.9629629629626</v>
      </c>
      <c r="M12" s="31">
        <f t="shared" si="2"/>
        <v>4.33026</v>
      </c>
      <c r="N12" s="73"/>
      <c r="O12" s="61">
        <f t="shared" si="0"/>
        <v>0</v>
      </c>
      <c r="P12" s="73"/>
      <c r="Q12" s="61">
        <f t="shared" si="3"/>
        <v>0</v>
      </c>
      <c r="R12" s="6"/>
      <c r="S12" s="156"/>
    </row>
    <row r="13" spans="1:19" s="7" customFormat="1" ht="21.95" customHeight="1" x14ac:dyDescent="0.2">
      <c r="A13" s="6"/>
      <c r="B13" s="33" t="s">
        <v>208</v>
      </c>
      <c r="C13" s="47" t="s">
        <v>206</v>
      </c>
      <c r="D13" s="4" t="s">
        <v>250</v>
      </c>
      <c r="E13" s="54">
        <v>961</v>
      </c>
      <c r="F13" s="47" t="s">
        <v>110</v>
      </c>
      <c r="G13" s="50" t="s">
        <v>106</v>
      </c>
      <c r="H13" s="29" t="s">
        <v>255</v>
      </c>
      <c r="I13" s="91" t="s">
        <v>207</v>
      </c>
      <c r="J13" s="4" t="s">
        <v>256</v>
      </c>
      <c r="K13" s="43">
        <v>8.23</v>
      </c>
      <c r="L13" s="30">
        <f t="shared" si="1"/>
        <v>4975.6986634264886</v>
      </c>
      <c r="M13" s="31">
        <f t="shared" si="2"/>
        <v>3.6664650000000001</v>
      </c>
      <c r="N13" s="73"/>
      <c r="O13" s="61">
        <f t="shared" si="0"/>
        <v>0</v>
      </c>
      <c r="P13" s="73"/>
      <c r="Q13" s="61">
        <f t="shared" si="3"/>
        <v>0</v>
      </c>
      <c r="R13" s="6"/>
      <c r="S13" s="156"/>
    </row>
    <row r="14" spans="1:19" ht="21.95" customHeight="1" x14ac:dyDescent="0.2">
      <c r="A14" s="3"/>
      <c r="B14" s="33" t="s">
        <v>154</v>
      </c>
      <c r="C14" s="47" t="s">
        <v>112</v>
      </c>
      <c r="D14" s="4" t="s">
        <v>245</v>
      </c>
      <c r="E14" s="55">
        <v>760</v>
      </c>
      <c r="F14" s="47" t="s">
        <v>110</v>
      </c>
      <c r="G14" s="50" t="s">
        <v>106</v>
      </c>
      <c r="H14" s="29" t="s">
        <v>260</v>
      </c>
      <c r="I14" s="4" t="s">
        <v>113</v>
      </c>
      <c r="J14" s="4" t="s">
        <v>214</v>
      </c>
      <c r="K14" s="43">
        <v>6.48</v>
      </c>
      <c r="L14" s="30">
        <f t="shared" si="1"/>
        <v>6319.4444444444443</v>
      </c>
      <c r="M14" s="31">
        <f t="shared" si="2"/>
        <v>2.8868400000000003</v>
      </c>
      <c r="N14" s="73"/>
      <c r="O14" s="61">
        <f t="shared" si="0"/>
        <v>0</v>
      </c>
      <c r="P14" s="73"/>
      <c r="Q14" s="61">
        <f t="shared" si="3"/>
        <v>0</v>
      </c>
      <c r="R14" s="3"/>
      <c r="S14" s="155"/>
    </row>
    <row r="15" spans="1:19" s="7" customFormat="1" ht="21.95" customHeight="1" x14ac:dyDescent="0.2">
      <c r="A15" s="6"/>
      <c r="B15" s="33" t="s">
        <v>155</v>
      </c>
      <c r="C15" s="47" t="s">
        <v>112</v>
      </c>
      <c r="D15" s="4" t="s">
        <v>245</v>
      </c>
      <c r="E15" s="55">
        <v>760</v>
      </c>
      <c r="F15" s="47" t="s">
        <v>110</v>
      </c>
      <c r="G15" s="50" t="s">
        <v>106</v>
      </c>
      <c r="H15" s="29" t="s">
        <v>262</v>
      </c>
      <c r="I15" s="4" t="s">
        <v>144</v>
      </c>
      <c r="J15" s="4" t="s">
        <v>259</v>
      </c>
      <c r="K15" s="43">
        <v>6.48</v>
      </c>
      <c r="L15" s="30">
        <f t="shared" si="1"/>
        <v>6319.4444444444443</v>
      </c>
      <c r="M15" s="31">
        <f t="shared" si="2"/>
        <v>2.8868400000000003</v>
      </c>
      <c r="N15" s="73"/>
      <c r="O15" s="61">
        <f>+$K14*$N14</f>
        <v>0</v>
      </c>
      <c r="P15" s="73"/>
      <c r="Q15" s="61">
        <f t="shared" si="3"/>
        <v>0</v>
      </c>
      <c r="R15" s="6"/>
      <c r="S15" s="156"/>
    </row>
    <row r="16" spans="1:19" s="7" customFormat="1" ht="21.95" customHeight="1" x14ac:dyDescent="0.2">
      <c r="A16" s="6"/>
      <c r="B16" s="33" t="s">
        <v>257</v>
      </c>
      <c r="C16" s="47" t="s">
        <v>112</v>
      </c>
      <c r="D16" s="4" t="s">
        <v>245</v>
      </c>
      <c r="E16" s="55">
        <v>760</v>
      </c>
      <c r="F16" s="47" t="s">
        <v>110</v>
      </c>
      <c r="G16" s="50" t="s">
        <v>106</v>
      </c>
      <c r="H16" s="29" t="s">
        <v>261</v>
      </c>
      <c r="I16" s="4" t="s">
        <v>258</v>
      </c>
      <c r="J16" s="4" t="s">
        <v>215</v>
      </c>
      <c r="K16" s="43">
        <v>6.48</v>
      </c>
      <c r="L16" s="30">
        <f t="shared" si="1"/>
        <v>6319.4444444444443</v>
      </c>
      <c r="M16" s="31">
        <f t="shared" si="2"/>
        <v>2.8868400000000003</v>
      </c>
      <c r="N16" s="73"/>
      <c r="O16" s="61">
        <f>+$K15*$N15</f>
        <v>0</v>
      </c>
      <c r="P16" s="73"/>
      <c r="Q16" s="61">
        <f t="shared" si="3"/>
        <v>0</v>
      </c>
      <c r="R16" s="6"/>
      <c r="S16" s="156"/>
    </row>
    <row r="17" spans="1:19" ht="21.95" customHeight="1" x14ac:dyDescent="0.2">
      <c r="A17" s="3"/>
      <c r="B17" s="33" t="s">
        <v>268</v>
      </c>
      <c r="C17" s="47" t="s">
        <v>125</v>
      </c>
      <c r="D17" s="4" t="s">
        <v>245</v>
      </c>
      <c r="E17" s="54">
        <v>760</v>
      </c>
      <c r="F17" s="47" t="s">
        <v>110</v>
      </c>
      <c r="G17" s="50" t="s">
        <v>106</v>
      </c>
      <c r="H17" s="29" t="s">
        <v>171</v>
      </c>
      <c r="I17" s="4" t="s">
        <v>126</v>
      </c>
      <c r="J17" s="4" t="s">
        <v>213</v>
      </c>
      <c r="K17" s="43">
        <v>6.48</v>
      </c>
      <c r="L17" s="30">
        <f t="shared" si="1"/>
        <v>6319.4444444444443</v>
      </c>
      <c r="M17" s="31">
        <f t="shared" si="2"/>
        <v>2.8868400000000003</v>
      </c>
      <c r="N17" s="73"/>
      <c r="O17" s="61">
        <f t="shared" si="0"/>
        <v>0</v>
      </c>
      <c r="P17" s="73"/>
      <c r="Q17" s="61">
        <f t="shared" si="3"/>
        <v>0</v>
      </c>
      <c r="R17" s="3"/>
      <c r="S17" s="155"/>
    </row>
    <row r="18" spans="1:19" ht="21.95" customHeight="1" x14ac:dyDescent="0.2">
      <c r="A18" s="3"/>
      <c r="B18" s="33" t="s">
        <v>264</v>
      </c>
      <c r="C18" s="47" t="s">
        <v>114</v>
      </c>
      <c r="D18" s="4" t="s">
        <v>247</v>
      </c>
      <c r="E18" s="54">
        <v>1000</v>
      </c>
      <c r="F18" s="47" t="s">
        <v>115</v>
      </c>
      <c r="G18" s="50" t="s">
        <v>106</v>
      </c>
      <c r="H18" s="29" t="s">
        <v>172</v>
      </c>
      <c r="I18" s="4" t="s">
        <v>116</v>
      </c>
      <c r="J18" s="4" t="s">
        <v>216</v>
      </c>
      <c r="K18" s="43">
        <v>4.21</v>
      </c>
      <c r="L18" s="30">
        <f t="shared" si="1"/>
        <v>9726.8408551068878</v>
      </c>
      <c r="M18" s="31">
        <f t="shared" si="2"/>
        <v>1.8755550000000001</v>
      </c>
      <c r="N18" s="73"/>
      <c r="O18" s="61">
        <f t="shared" si="0"/>
        <v>0</v>
      </c>
      <c r="P18" s="73"/>
      <c r="Q18" s="61">
        <f t="shared" si="3"/>
        <v>0</v>
      </c>
      <c r="R18" s="3"/>
      <c r="S18" s="155"/>
    </row>
    <row r="19" spans="1:19" ht="21.95" customHeight="1" thickBot="1" x14ac:dyDescent="0.25">
      <c r="A19" s="3"/>
      <c r="B19" s="28" t="s">
        <v>98</v>
      </c>
      <c r="C19" s="39" t="s">
        <v>104</v>
      </c>
      <c r="D19" s="4" t="s">
        <v>249</v>
      </c>
      <c r="E19" s="55">
        <v>618</v>
      </c>
      <c r="F19" s="47" t="s">
        <v>105</v>
      </c>
      <c r="G19" s="50" t="s">
        <v>106</v>
      </c>
      <c r="H19" s="29" t="s">
        <v>152</v>
      </c>
      <c r="I19" s="4" t="s">
        <v>107</v>
      </c>
      <c r="J19" s="91" t="s">
        <v>218</v>
      </c>
      <c r="K19" s="43">
        <v>5.49</v>
      </c>
      <c r="L19" s="30">
        <f t="shared" si="1"/>
        <v>7459.0163934426228</v>
      </c>
      <c r="M19" s="31">
        <f t="shared" si="2"/>
        <v>2.4457949999999999</v>
      </c>
      <c r="N19" s="74"/>
      <c r="O19" s="62">
        <f t="shared" si="0"/>
        <v>0</v>
      </c>
      <c r="P19" s="74"/>
      <c r="Q19" s="62">
        <f t="shared" si="3"/>
        <v>0</v>
      </c>
      <c r="R19" s="3"/>
      <c r="S19" s="155"/>
    </row>
    <row r="20" spans="1:19" ht="11.25" customHeight="1" x14ac:dyDescent="0.3">
      <c r="A20" s="3"/>
      <c r="B20" s="3"/>
      <c r="C20" s="3"/>
      <c r="D20" s="3"/>
      <c r="E20" s="3"/>
      <c r="F20" s="3"/>
      <c r="G20" s="3"/>
      <c r="I20" s="41"/>
      <c r="J20" s="41"/>
      <c r="K20" s="65"/>
      <c r="L20" s="42"/>
      <c r="M20" s="42"/>
      <c r="N20" s="42"/>
      <c r="O20" s="32" t="s">
        <v>146</v>
      </c>
      <c r="P20" s="42"/>
      <c r="Q20" s="32" t="s">
        <v>146</v>
      </c>
      <c r="R20" s="3"/>
      <c r="S20" s="155"/>
    </row>
    <row r="21" spans="1:19" ht="36.75" customHeight="1" thickBot="1" x14ac:dyDescent="0.35">
      <c r="A21" s="3"/>
      <c r="B21" s="1127" t="s">
        <v>305</v>
      </c>
      <c r="C21" s="1126"/>
      <c r="D21" s="1126"/>
      <c r="E21" s="1126"/>
      <c r="F21" s="1126"/>
      <c r="G21" s="1126"/>
      <c r="H21" s="1126"/>
      <c r="I21" s="41"/>
      <c r="J21" s="41"/>
      <c r="K21" s="65"/>
      <c r="L21" s="42"/>
      <c r="M21" s="42"/>
      <c r="N21" s="42"/>
      <c r="O21" s="32"/>
      <c r="P21" s="42"/>
      <c r="Q21" s="32"/>
      <c r="R21" s="3"/>
      <c r="S21" s="155"/>
    </row>
    <row r="22" spans="1:19" ht="21.95" customHeight="1" x14ac:dyDescent="0.2">
      <c r="A22" s="3"/>
      <c r="B22" s="28" t="s">
        <v>98</v>
      </c>
      <c r="C22" s="39" t="s">
        <v>99</v>
      </c>
      <c r="D22" s="4" t="s">
        <v>148</v>
      </c>
      <c r="E22" s="39">
        <v>144</v>
      </c>
      <c r="F22" s="4" t="s">
        <v>147</v>
      </c>
      <c r="G22" s="50" t="s">
        <v>244</v>
      </c>
      <c r="H22" s="29" t="s">
        <v>205</v>
      </c>
      <c r="I22" s="4" t="s">
        <v>204</v>
      </c>
      <c r="J22" s="91" t="s">
        <v>220</v>
      </c>
      <c r="K22" s="43">
        <v>10.32</v>
      </c>
      <c r="L22" s="30">
        <f>40950/$K22</f>
        <v>3968.0232558139533</v>
      </c>
      <c r="M22" s="31">
        <f>+$M$8*$K22</f>
        <v>4.5975600000000005</v>
      </c>
      <c r="N22" s="72"/>
      <c r="O22" s="60">
        <f t="shared" ref="O22:O34" si="4">+$K22*$N22</f>
        <v>0</v>
      </c>
      <c r="P22" s="72"/>
      <c r="Q22" s="60">
        <f t="shared" si="3"/>
        <v>0</v>
      </c>
      <c r="R22" s="3"/>
      <c r="S22" s="155"/>
    </row>
    <row r="23" spans="1:19" ht="21.95" customHeight="1" x14ac:dyDescent="0.2">
      <c r="A23" s="3"/>
      <c r="B23" s="28" t="s">
        <v>98</v>
      </c>
      <c r="C23" s="39" t="s">
        <v>99</v>
      </c>
      <c r="D23" s="4" t="s">
        <v>148</v>
      </c>
      <c r="E23" s="39">
        <v>144</v>
      </c>
      <c r="F23" s="4" t="s">
        <v>147</v>
      </c>
      <c r="G23" s="50" t="s">
        <v>244</v>
      </c>
      <c r="H23" s="29" t="s">
        <v>156</v>
      </c>
      <c r="I23" s="4" t="s">
        <v>103</v>
      </c>
      <c r="J23" s="91" t="s">
        <v>219</v>
      </c>
      <c r="K23" s="43">
        <v>10.69</v>
      </c>
      <c r="L23" s="30">
        <f>40950/$K23</f>
        <v>3830.682881197381</v>
      </c>
      <c r="M23" s="31">
        <f>+$M$8*$K23</f>
        <v>4.7623949999999997</v>
      </c>
      <c r="N23" s="82"/>
      <c r="O23" s="83">
        <f t="shared" si="4"/>
        <v>0</v>
      </c>
      <c r="P23" s="82"/>
      <c r="Q23" s="84">
        <f t="shared" si="3"/>
        <v>0</v>
      </c>
      <c r="R23" s="3"/>
      <c r="S23" s="155"/>
    </row>
    <row r="24" spans="1:19" ht="21.95" customHeight="1" x14ac:dyDescent="0.2">
      <c r="A24" s="3"/>
      <c r="B24" s="33" t="s">
        <v>98</v>
      </c>
      <c r="C24" s="39" t="s">
        <v>99</v>
      </c>
      <c r="D24" s="4" t="s">
        <v>251</v>
      </c>
      <c r="E24" s="47">
        <v>145</v>
      </c>
      <c r="F24" s="4" t="s">
        <v>100</v>
      </c>
      <c r="G24" s="50" t="s">
        <v>244</v>
      </c>
      <c r="H24" s="29" t="s">
        <v>157</v>
      </c>
      <c r="I24" s="4" t="s">
        <v>101</v>
      </c>
      <c r="J24" s="91" t="s">
        <v>221</v>
      </c>
      <c r="K24" s="43">
        <v>7.81</v>
      </c>
      <c r="L24" s="30">
        <f t="shared" ref="L24:L34" si="5">40950/$K24</f>
        <v>5243.2778489116517</v>
      </c>
      <c r="M24" s="31">
        <f t="shared" ref="M24:M34" si="6">+$M$8*$K24</f>
        <v>3.479355</v>
      </c>
      <c r="N24" s="73"/>
      <c r="O24" s="63">
        <f t="shared" si="4"/>
        <v>0</v>
      </c>
      <c r="P24" s="73"/>
      <c r="Q24" s="61">
        <f t="shared" si="3"/>
        <v>0</v>
      </c>
      <c r="R24" s="3"/>
      <c r="S24" s="155"/>
    </row>
    <row r="25" spans="1:19" ht="21.95" customHeight="1" x14ac:dyDescent="0.2">
      <c r="A25" s="3"/>
      <c r="B25" s="33" t="s">
        <v>272</v>
      </c>
      <c r="C25" s="51" t="s">
        <v>274</v>
      </c>
      <c r="D25" s="4" t="s">
        <v>273</v>
      </c>
      <c r="E25" s="47">
        <v>60</v>
      </c>
      <c r="F25" s="4" t="s">
        <v>269</v>
      </c>
      <c r="G25" s="50" t="s">
        <v>244</v>
      </c>
      <c r="H25" s="29" t="s">
        <v>157</v>
      </c>
      <c r="I25" s="4" t="s">
        <v>271</v>
      </c>
      <c r="J25" s="91" t="s">
        <v>270</v>
      </c>
      <c r="K25" s="43">
        <v>1.91</v>
      </c>
      <c r="L25" s="30">
        <f t="shared" si="5"/>
        <v>21439.790575916231</v>
      </c>
      <c r="M25" s="31">
        <f t="shared" si="6"/>
        <v>0.85090500000000002</v>
      </c>
      <c r="N25" s="73"/>
      <c r="O25" s="63">
        <f t="shared" si="4"/>
        <v>0</v>
      </c>
      <c r="P25" s="73"/>
      <c r="Q25" s="61">
        <f t="shared" si="3"/>
        <v>0</v>
      </c>
      <c r="R25" s="3"/>
      <c r="S25" s="155"/>
    </row>
    <row r="26" spans="1:19" ht="21.95" customHeight="1" x14ac:dyDescent="0.2">
      <c r="A26" s="3"/>
      <c r="B26" s="28" t="s">
        <v>98</v>
      </c>
      <c r="C26" s="39" t="s">
        <v>99</v>
      </c>
      <c r="D26" s="4" t="s">
        <v>148</v>
      </c>
      <c r="E26" s="39">
        <v>291</v>
      </c>
      <c r="F26" s="4" t="s">
        <v>102</v>
      </c>
      <c r="G26" s="50" t="s">
        <v>244</v>
      </c>
      <c r="H26" s="29" t="s">
        <v>141</v>
      </c>
      <c r="I26" s="34" t="s">
        <v>127</v>
      </c>
      <c r="J26" s="91" t="s">
        <v>222</v>
      </c>
      <c r="K26" s="43">
        <v>16.25</v>
      </c>
      <c r="L26" s="30">
        <f t="shared" si="5"/>
        <v>2520</v>
      </c>
      <c r="M26" s="31">
        <f t="shared" si="6"/>
        <v>7.2393749999999999</v>
      </c>
      <c r="N26" s="73"/>
      <c r="O26" s="63">
        <f t="shared" si="4"/>
        <v>0</v>
      </c>
      <c r="P26" s="73"/>
      <c r="Q26" s="61">
        <f t="shared" si="3"/>
        <v>0</v>
      </c>
      <c r="R26" s="3"/>
      <c r="S26" s="155"/>
    </row>
    <row r="27" spans="1:19" ht="21.95" customHeight="1" x14ac:dyDescent="0.2">
      <c r="A27" s="3"/>
      <c r="B27" s="28" t="s">
        <v>98</v>
      </c>
      <c r="C27" s="47" t="s">
        <v>133</v>
      </c>
      <c r="D27" s="4" t="s">
        <v>251</v>
      </c>
      <c r="E27" s="39">
        <v>286</v>
      </c>
      <c r="F27" s="4" t="s">
        <v>102</v>
      </c>
      <c r="G27" s="50" t="s">
        <v>244</v>
      </c>
      <c r="H27" s="29" t="s">
        <v>145</v>
      </c>
      <c r="I27" s="4" t="s">
        <v>138</v>
      </c>
      <c r="J27" s="91" t="s">
        <v>223</v>
      </c>
      <c r="K27" s="43">
        <v>15.75</v>
      </c>
      <c r="L27" s="30">
        <f t="shared" si="5"/>
        <v>2600</v>
      </c>
      <c r="M27" s="31">
        <f t="shared" si="6"/>
        <v>7.0166250000000003</v>
      </c>
      <c r="N27" s="73"/>
      <c r="O27" s="63">
        <f t="shared" si="4"/>
        <v>0</v>
      </c>
      <c r="P27" s="73"/>
      <c r="Q27" s="61">
        <f t="shared" si="3"/>
        <v>0</v>
      </c>
      <c r="R27" s="3"/>
      <c r="S27" s="155"/>
    </row>
    <row r="28" spans="1:19" ht="21.95" customHeight="1" x14ac:dyDescent="0.2">
      <c r="A28" s="3"/>
      <c r="B28" s="28" t="s">
        <v>98</v>
      </c>
      <c r="C28" s="47" t="s">
        <v>140</v>
      </c>
      <c r="D28" s="4" t="s">
        <v>265</v>
      </c>
      <c r="E28" s="39">
        <v>282</v>
      </c>
      <c r="F28" s="4" t="s">
        <v>136</v>
      </c>
      <c r="G28" s="50" t="s">
        <v>244</v>
      </c>
      <c r="H28" s="29" t="s">
        <v>143</v>
      </c>
      <c r="I28" s="4" t="s">
        <v>137</v>
      </c>
      <c r="J28" s="91" t="s">
        <v>224</v>
      </c>
      <c r="K28" s="43">
        <v>10.52</v>
      </c>
      <c r="L28" s="30">
        <f t="shared" si="5"/>
        <v>3892.5855513307988</v>
      </c>
      <c r="M28" s="31">
        <f t="shared" si="6"/>
        <v>4.6866599999999998</v>
      </c>
      <c r="N28" s="73"/>
      <c r="O28" s="63">
        <f t="shared" si="4"/>
        <v>0</v>
      </c>
      <c r="P28" s="73"/>
      <c r="Q28" s="61">
        <f t="shared" si="3"/>
        <v>0</v>
      </c>
      <c r="R28" s="3"/>
      <c r="S28" s="155"/>
    </row>
    <row r="29" spans="1:19" ht="21.95" customHeight="1" x14ac:dyDescent="0.2">
      <c r="A29" s="3"/>
      <c r="B29" s="28" t="s">
        <v>98</v>
      </c>
      <c r="C29" s="47" t="s">
        <v>133</v>
      </c>
      <c r="D29" s="4" t="s">
        <v>251</v>
      </c>
      <c r="E29" s="39">
        <v>286</v>
      </c>
      <c r="F29" s="4" t="s">
        <v>102</v>
      </c>
      <c r="G29" s="50" t="s">
        <v>244</v>
      </c>
      <c r="H29" s="29" t="s">
        <v>158</v>
      </c>
      <c r="I29" s="4" t="s">
        <v>134</v>
      </c>
      <c r="J29" s="91" t="s">
        <v>225</v>
      </c>
      <c r="K29" s="43">
        <v>18.37</v>
      </c>
      <c r="L29" s="30">
        <f t="shared" si="5"/>
        <v>2229.1780076211212</v>
      </c>
      <c r="M29" s="31">
        <f t="shared" si="6"/>
        <v>8.1838350000000002</v>
      </c>
      <c r="N29" s="73"/>
      <c r="O29" s="63">
        <f t="shared" si="4"/>
        <v>0</v>
      </c>
      <c r="P29" s="73"/>
      <c r="Q29" s="61">
        <f t="shared" si="3"/>
        <v>0</v>
      </c>
      <c r="R29" s="3"/>
      <c r="S29" s="155"/>
    </row>
    <row r="30" spans="1:19" ht="21.95" customHeight="1" x14ac:dyDescent="0.2">
      <c r="A30" s="3"/>
      <c r="B30" s="28" t="s">
        <v>98</v>
      </c>
      <c r="C30" s="47" t="s">
        <v>139</v>
      </c>
      <c r="D30" s="4" t="s">
        <v>266</v>
      </c>
      <c r="E30" s="39">
        <v>555</v>
      </c>
      <c r="F30" s="4" t="s">
        <v>135</v>
      </c>
      <c r="G30" s="50" t="s">
        <v>244</v>
      </c>
      <c r="H30" s="29" t="s">
        <v>142</v>
      </c>
      <c r="I30" s="4" t="s">
        <v>192</v>
      </c>
      <c r="J30" s="91" t="s">
        <v>226</v>
      </c>
      <c r="K30" s="43">
        <v>30.97</v>
      </c>
      <c r="L30" s="30">
        <f t="shared" si="5"/>
        <v>1322.2473361317404</v>
      </c>
      <c r="M30" s="31">
        <f t="shared" si="6"/>
        <v>13.797134999999999</v>
      </c>
      <c r="N30" s="73"/>
      <c r="O30" s="63">
        <f t="shared" si="4"/>
        <v>0</v>
      </c>
      <c r="P30" s="73"/>
      <c r="Q30" s="61">
        <f t="shared" si="3"/>
        <v>0</v>
      </c>
      <c r="R30" s="3"/>
      <c r="S30" s="155"/>
    </row>
    <row r="31" spans="1:19" ht="21.95" customHeight="1" x14ac:dyDescent="0.2">
      <c r="A31" s="3"/>
      <c r="B31" s="28" t="s">
        <v>98</v>
      </c>
      <c r="C31" s="47" t="s">
        <v>99</v>
      </c>
      <c r="D31" s="4" t="s">
        <v>148</v>
      </c>
      <c r="E31" s="39">
        <v>289</v>
      </c>
      <c r="F31" s="4" t="s">
        <v>102</v>
      </c>
      <c r="G31" s="50" t="s">
        <v>244</v>
      </c>
      <c r="H31" s="29" t="s">
        <v>149</v>
      </c>
      <c r="I31" s="4" t="s">
        <v>150</v>
      </c>
      <c r="J31" s="91" t="s">
        <v>227</v>
      </c>
      <c r="K31" s="43">
        <v>9.7200000000000006</v>
      </c>
      <c r="L31" s="30">
        <f t="shared" si="5"/>
        <v>4212.9629629629626</v>
      </c>
      <c r="M31" s="31">
        <f t="shared" si="6"/>
        <v>4.33026</v>
      </c>
      <c r="N31" s="73"/>
      <c r="O31" s="63">
        <f t="shared" si="4"/>
        <v>0</v>
      </c>
      <c r="P31" s="73"/>
      <c r="Q31" s="61">
        <f t="shared" si="3"/>
        <v>0</v>
      </c>
      <c r="R31" s="3"/>
      <c r="S31" s="155"/>
    </row>
    <row r="32" spans="1:19" ht="21.95" customHeight="1" thickBot="1" x14ac:dyDescent="0.25">
      <c r="A32" s="3"/>
      <c r="B32" s="28" t="s">
        <v>98</v>
      </c>
      <c r="C32" s="47" t="s">
        <v>99</v>
      </c>
      <c r="D32" s="4" t="s">
        <v>148</v>
      </c>
      <c r="E32" s="39">
        <v>289</v>
      </c>
      <c r="F32" s="4" t="s">
        <v>102</v>
      </c>
      <c r="G32" s="50" t="s">
        <v>244</v>
      </c>
      <c r="H32" s="33" t="s">
        <v>167</v>
      </c>
      <c r="I32" s="4" t="s">
        <v>151</v>
      </c>
      <c r="J32" s="91" t="s">
        <v>228</v>
      </c>
      <c r="K32" s="43">
        <v>12.84</v>
      </c>
      <c r="L32" s="30">
        <f t="shared" si="5"/>
        <v>3189.2523364485983</v>
      </c>
      <c r="M32" s="31">
        <f t="shared" si="6"/>
        <v>5.7202200000000003</v>
      </c>
      <c r="N32" s="74"/>
      <c r="O32" s="64">
        <f t="shared" si="4"/>
        <v>0</v>
      </c>
      <c r="P32" s="74"/>
      <c r="Q32" s="62">
        <f t="shared" si="3"/>
        <v>0</v>
      </c>
      <c r="R32" s="3"/>
      <c r="S32" s="155"/>
    </row>
    <row r="33" spans="1:19" ht="32.25" customHeight="1" thickBot="1" x14ac:dyDescent="0.3">
      <c r="A33" s="3"/>
      <c r="B33" s="1127" t="s">
        <v>304</v>
      </c>
      <c r="C33" s="1126"/>
      <c r="D33" s="1126"/>
      <c r="E33" s="1126"/>
      <c r="F33" s="1126"/>
      <c r="G33" s="1126"/>
      <c r="H33" s="1126"/>
      <c r="I33" s="4"/>
      <c r="J33" s="4"/>
      <c r="K33" s="43"/>
      <c r="L33" s="30"/>
      <c r="M33" s="31"/>
      <c r="N33" s="67"/>
      <c r="O33" s="32"/>
      <c r="P33" s="67"/>
      <c r="Q33" s="32"/>
      <c r="R33" s="3"/>
      <c r="S33" s="155"/>
    </row>
    <row r="34" spans="1:19" ht="24" customHeight="1" thickBot="1" x14ac:dyDescent="0.25">
      <c r="A34" s="3"/>
      <c r="B34" s="28" t="s">
        <v>190</v>
      </c>
      <c r="C34" s="39" t="s">
        <v>187</v>
      </c>
      <c r="D34" s="4" t="s">
        <v>267</v>
      </c>
      <c r="E34" s="39">
        <v>69</v>
      </c>
      <c r="F34" s="4" t="s">
        <v>188</v>
      </c>
      <c r="G34" s="68" t="s">
        <v>191</v>
      </c>
      <c r="H34" s="33"/>
      <c r="I34" s="4" t="s">
        <v>189</v>
      </c>
      <c r="J34" s="91" t="s">
        <v>229</v>
      </c>
      <c r="K34" s="43">
        <v>6.45</v>
      </c>
      <c r="L34" s="30">
        <f t="shared" si="5"/>
        <v>6348.8372093023254</v>
      </c>
      <c r="M34" s="31">
        <f t="shared" si="6"/>
        <v>2.873475</v>
      </c>
      <c r="N34" s="75"/>
      <c r="O34" s="70">
        <f t="shared" si="4"/>
        <v>0</v>
      </c>
      <c r="P34" s="76"/>
      <c r="Q34" s="71">
        <f t="shared" si="3"/>
        <v>0</v>
      </c>
      <c r="R34" s="3"/>
      <c r="S34" s="155"/>
    </row>
    <row r="35" spans="1:19" ht="7.5" customHeight="1" thickBot="1" x14ac:dyDescent="0.3">
      <c r="A35" s="3"/>
      <c r="B35" s="28"/>
      <c r="C35" s="48"/>
      <c r="D35" s="9"/>
      <c r="E35" s="48"/>
      <c r="F35" s="9"/>
      <c r="G35" s="19"/>
      <c r="H35" s="40"/>
      <c r="I35" s="9"/>
      <c r="J35" s="9"/>
      <c r="K35" s="66"/>
      <c r="L35" s="12"/>
      <c r="M35" s="13"/>
      <c r="N35" s="14"/>
      <c r="O35" s="15"/>
      <c r="P35" s="14"/>
      <c r="Q35" s="15"/>
      <c r="R35" s="3"/>
      <c r="S35" s="155"/>
    </row>
    <row r="36" spans="1:19" ht="30" customHeight="1" thickBot="1" x14ac:dyDescent="0.3">
      <c r="A36" s="3"/>
      <c r="B36" s="106" t="s">
        <v>146</v>
      </c>
      <c r="C36" s="106"/>
      <c r="D36" s="106"/>
      <c r="E36" s="106"/>
      <c r="F36" s="106"/>
      <c r="H36" s="106"/>
      <c r="I36" s="106"/>
      <c r="J36" s="106"/>
      <c r="K36" s="106"/>
      <c r="L36" s="1123" t="s">
        <v>194</v>
      </c>
      <c r="M36" s="1124"/>
      <c r="N36" s="23">
        <f>SUM(N10:N34)</f>
        <v>0</v>
      </c>
      <c r="O36" s="23">
        <f>SUM(O10:O34)</f>
        <v>0</v>
      </c>
      <c r="P36" s="23">
        <f>SUM(P10:P34)</f>
        <v>0</v>
      </c>
      <c r="Q36" s="23">
        <f>SUM(Q10:Q34)</f>
        <v>0</v>
      </c>
      <c r="R36" s="3"/>
      <c r="S36" s="155"/>
    </row>
    <row r="37" spans="1:19" ht="24" customHeight="1" x14ac:dyDescent="0.25">
      <c r="A37" s="3"/>
      <c r="B37" s="3"/>
      <c r="C37" s="3"/>
      <c r="D37" s="3"/>
      <c r="E37" s="3"/>
      <c r="F37" s="3"/>
      <c r="G37" s="3"/>
      <c r="H37" s="9" t="s">
        <v>173</v>
      </c>
      <c r="I37" s="3"/>
      <c r="J37" s="85"/>
      <c r="K37" s="89"/>
      <c r="L37" s="89"/>
      <c r="M37" s="89"/>
      <c r="N37" s="89"/>
      <c r="O37" s="89"/>
      <c r="P37" s="89"/>
      <c r="Q37" s="89"/>
      <c r="R37" s="3"/>
      <c r="S37" s="155"/>
    </row>
    <row r="38" spans="1:19" ht="24" customHeight="1" thickBot="1" x14ac:dyDescent="0.3">
      <c r="A38" s="3"/>
      <c r="B38" s="1125" t="s">
        <v>181</v>
      </c>
      <c r="C38" s="1125"/>
      <c r="D38" s="1125"/>
      <c r="E38" s="1125"/>
      <c r="F38" s="1125"/>
      <c r="G38" s="1125"/>
      <c r="H38" s="1125"/>
      <c r="I38" s="1125"/>
      <c r="J38" s="85"/>
      <c r="K38" s="89"/>
      <c r="L38" s="89"/>
      <c r="M38" s="89"/>
      <c r="N38" s="89"/>
      <c r="O38" s="89"/>
      <c r="P38" s="89"/>
      <c r="Q38" s="89"/>
      <c r="R38" s="3"/>
      <c r="S38" s="155"/>
    </row>
    <row r="39" spans="1:19" ht="24" customHeight="1" x14ac:dyDescent="0.2">
      <c r="A39" s="3"/>
      <c r="B39" s="33" t="s">
        <v>264</v>
      </c>
      <c r="C39" s="47" t="s">
        <v>114</v>
      </c>
      <c r="D39" s="47" t="s">
        <v>247</v>
      </c>
      <c r="E39" s="54">
        <v>1000</v>
      </c>
      <c r="F39" s="4" t="s">
        <v>115</v>
      </c>
      <c r="G39" s="68" t="s">
        <v>275</v>
      </c>
      <c r="H39" s="29"/>
      <c r="I39" s="4" t="s">
        <v>277</v>
      </c>
      <c r="J39" s="4" t="s">
        <v>276</v>
      </c>
      <c r="K39" s="43">
        <v>4.21</v>
      </c>
      <c r="L39" s="30">
        <f>40950/$K39</f>
        <v>9726.8408551068878</v>
      </c>
      <c r="M39" s="31">
        <f>+$M$8*$K39</f>
        <v>1.8755550000000001</v>
      </c>
      <c r="N39" s="72"/>
      <c r="O39" s="60">
        <f>+$K39*$N39</f>
        <v>0</v>
      </c>
      <c r="P39" s="72"/>
      <c r="Q39" s="60">
        <f>($P39/$E39)*$K39</f>
        <v>0</v>
      </c>
      <c r="R39" s="3"/>
      <c r="S39" s="155"/>
    </row>
    <row r="40" spans="1:19" s="8" customFormat="1" ht="24" customHeight="1" x14ac:dyDescent="0.2">
      <c r="A40" s="46"/>
      <c r="B40" s="28" t="s">
        <v>117</v>
      </c>
      <c r="C40" s="47" t="s">
        <v>108</v>
      </c>
      <c r="D40" s="47" t="s">
        <v>248</v>
      </c>
      <c r="E40" s="54">
        <v>1151</v>
      </c>
      <c r="F40" s="4" t="s">
        <v>110</v>
      </c>
      <c r="G40" s="1114" t="s">
        <v>201</v>
      </c>
      <c r="H40" s="1114"/>
      <c r="I40" s="4" t="s">
        <v>202</v>
      </c>
      <c r="J40" s="4" t="s">
        <v>232</v>
      </c>
      <c r="K40" s="43">
        <v>9.81</v>
      </c>
      <c r="L40" s="30">
        <f>40950/$K40</f>
        <v>4174.3119266055046</v>
      </c>
      <c r="M40" s="31">
        <f>+$M$8*$K40</f>
        <v>4.370355</v>
      </c>
      <c r="N40" s="93"/>
      <c r="O40" s="84">
        <f t="shared" ref="O40:O52" si="7">+$K40*$N40</f>
        <v>0</v>
      </c>
      <c r="P40" s="93"/>
      <c r="Q40" s="84">
        <f t="shared" ref="Q40:Q52" si="8">($P40/$E40)*$K40</f>
        <v>0</v>
      </c>
      <c r="R40" s="46"/>
      <c r="S40" s="158"/>
    </row>
    <row r="41" spans="1:19" ht="24" customHeight="1" x14ac:dyDescent="0.2">
      <c r="A41" s="3"/>
      <c r="B41" s="28" t="s">
        <v>117</v>
      </c>
      <c r="C41" s="47" t="s">
        <v>108</v>
      </c>
      <c r="D41" s="47" t="s">
        <v>248</v>
      </c>
      <c r="E41" s="54">
        <v>1151</v>
      </c>
      <c r="F41" s="4" t="s">
        <v>110</v>
      </c>
      <c r="G41" s="1114" t="s">
        <v>177</v>
      </c>
      <c r="H41" s="1114"/>
      <c r="I41" s="4" t="s">
        <v>119</v>
      </c>
      <c r="J41" s="4" t="s">
        <v>233</v>
      </c>
      <c r="K41" s="43">
        <v>9.81</v>
      </c>
      <c r="L41" s="30">
        <f t="shared" ref="L41:L52" si="9">40950/$K41</f>
        <v>4174.3119266055046</v>
      </c>
      <c r="M41" s="31">
        <f t="shared" ref="M41:M52" si="10">+$M$8*$K41</f>
        <v>4.370355</v>
      </c>
      <c r="N41" s="78"/>
      <c r="O41" s="61">
        <f t="shared" si="7"/>
        <v>0</v>
      </c>
      <c r="P41" s="78"/>
      <c r="Q41" s="61">
        <f t="shared" si="8"/>
        <v>0</v>
      </c>
      <c r="R41" s="3"/>
      <c r="S41" s="155"/>
    </row>
    <row r="42" spans="1:19" ht="24" customHeight="1" x14ac:dyDescent="0.2">
      <c r="A42" s="3"/>
      <c r="B42" s="28" t="s">
        <v>117</v>
      </c>
      <c r="C42" s="47" t="s">
        <v>108</v>
      </c>
      <c r="D42" s="47" t="s">
        <v>248</v>
      </c>
      <c r="E42" s="54">
        <v>1151</v>
      </c>
      <c r="F42" s="4" t="s">
        <v>110</v>
      </c>
      <c r="G42" s="1114" t="s">
        <v>178</v>
      </c>
      <c r="H42" s="1114"/>
      <c r="I42" s="4" t="s">
        <v>118</v>
      </c>
      <c r="J42" s="4" t="s">
        <v>234</v>
      </c>
      <c r="K42" s="43">
        <v>9.81</v>
      </c>
      <c r="L42" s="30">
        <f t="shared" si="9"/>
        <v>4174.3119266055046</v>
      </c>
      <c r="M42" s="31">
        <f t="shared" si="10"/>
        <v>4.370355</v>
      </c>
      <c r="N42" s="78"/>
      <c r="O42" s="61">
        <f t="shared" si="7"/>
        <v>0</v>
      </c>
      <c r="P42" s="78"/>
      <c r="Q42" s="61">
        <f t="shared" si="8"/>
        <v>0</v>
      </c>
      <c r="R42" s="3"/>
      <c r="S42" s="155"/>
    </row>
    <row r="43" spans="1:19" ht="24" customHeight="1" x14ac:dyDescent="0.2">
      <c r="A43" s="3"/>
      <c r="B43" s="28" t="s">
        <v>117</v>
      </c>
      <c r="C43" s="47" t="s">
        <v>108</v>
      </c>
      <c r="D43" s="47" t="s">
        <v>248</v>
      </c>
      <c r="E43" s="54">
        <v>1151</v>
      </c>
      <c r="F43" s="4" t="s">
        <v>110</v>
      </c>
      <c r="G43" s="1114" t="s">
        <v>179</v>
      </c>
      <c r="H43" s="1114"/>
      <c r="I43" s="4" t="s">
        <v>121</v>
      </c>
      <c r="J43" s="4" t="s">
        <v>235</v>
      </c>
      <c r="K43" s="43">
        <v>9.81</v>
      </c>
      <c r="L43" s="30">
        <f t="shared" si="9"/>
        <v>4174.3119266055046</v>
      </c>
      <c r="M43" s="31">
        <f t="shared" si="10"/>
        <v>4.370355</v>
      </c>
      <c r="N43" s="78"/>
      <c r="O43" s="61">
        <f t="shared" si="7"/>
        <v>0</v>
      </c>
      <c r="P43" s="78"/>
      <c r="Q43" s="61">
        <f t="shared" si="8"/>
        <v>0</v>
      </c>
      <c r="R43" s="3"/>
      <c r="S43" s="155"/>
    </row>
    <row r="44" spans="1:19" ht="24" customHeight="1" x14ac:dyDescent="0.2">
      <c r="A44" s="3"/>
      <c r="B44" s="28" t="s">
        <v>117</v>
      </c>
      <c r="C44" s="47" t="s">
        <v>108</v>
      </c>
      <c r="D44" s="47" t="s">
        <v>248</v>
      </c>
      <c r="E44" s="54">
        <v>1151</v>
      </c>
      <c r="F44" s="4" t="s">
        <v>110</v>
      </c>
      <c r="G44" s="1114" t="s">
        <v>180</v>
      </c>
      <c r="H44" s="1114"/>
      <c r="I44" s="4" t="s">
        <v>120</v>
      </c>
      <c r="J44" s="4" t="s">
        <v>236</v>
      </c>
      <c r="K44" s="43">
        <v>9.81</v>
      </c>
      <c r="L44" s="30">
        <f t="shared" si="9"/>
        <v>4174.3119266055046</v>
      </c>
      <c r="M44" s="31">
        <f t="shared" si="10"/>
        <v>4.370355</v>
      </c>
      <c r="N44" s="78"/>
      <c r="O44" s="61">
        <f t="shared" si="7"/>
        <v>0</v>
      </c>
      <c r="P44" s="78"/>
      <c r="Q44" s="61">
        <f t="shared" si="8"/>
        <v>0</v>
      </c>
      <c r="R44" s="3"/>
      <c r="S44" s="155"/>
    </row>
    <row r="45" spans="1:19" ht="24" customHeight="1" x14ac:dyDescent="0.2">
      <c r="A45" s="3"/>
      <c r="B45" s="33" t="s">
        <v>174</v>
      </c>
      <c r="C45" s="47" t="s">
        <v>122</v>
      </c>
      <c r="D45" s="4" t="s">
        <v>246</v>
      </c>
      <c r="E45" s="54">
        <v>1141</v>
      </c>
      <c r="F45" s="47" t="s">
        <v>110</v>
      </c>
      <c r="G45" s="1114" t="s">
        <v>177</v>
      </c>
      <c r="H45" s="1114"/>
      <c r="I45" s="92" t="s">
        <v>280</v>
      </c>
      <c r="J45" s="4" t="s">
        <v>281</v>
      </c>
      <c r="K45" s="43">
        <v>9.81</v>
      </c>
      <c r="L45" s="30">
        <f t="shared" si="9"/>
        <v>4174.3119266055046</v>
      </c>
      <c r="M45" s="31">
        <f t="shared" si="10"/>
        <v>4.370355</v>
      </c>
      <c r="N45" s="78"/>
      <c r="O45" s="61">
        <f t="shared" si="7"/>
        <v>0</v>
      </c>
      <c r="P45" s="78"/>
      <c r="Q45" s="61">
        <f t="shared" si="8"/>
        <v>0</v>
      </c>
      <c r="R45" s="3"/>
      <c r="S45" s="155"/>
    </row>
    <row r="46" spans="1:19" ht="24" customHeight="1" x14ac:dyDescent="0.2">
      <c r="A46" s="3"/>
      <c r="B46" s="33" t="s">
        <v>175</v>
      </c>
      <c r="C46" s="47" t="s">
        <v>122</v>
      </c>
      <c r="D46" s="47" t="s">
        <v>246</v>
      </c>
      <c r="E46" s="54">
        <v>1140</v>
      </c>
      <c r="F46" s="4" t="s">
        <v>110</v>
      </c>
      <c r="G46" s="68" t="s">
        <v>178</v>
      </c>
      <c r="H46" s="29"/>
      <c r="I46" s="4" t="s">
        <v>200</v>
      </c>
      <c r="J46" s="4" t="s">
        <v>237</v>
      </c>
      <c r="K46" s="43">
        <v>9.7200000000000006</v>
      </c>
      <c r="L46" s="30">
        <f t="shared" si="9"/>
        <v>4212.9629629629626</v>
      </c>
      <c r="M46" s="31">
        <f t="shared" si="10"/>
        <v>4.33026</v>
      </c>
      <c r="N46" s="78"/>
      <c r="O46" s="61">
        <f t="shared" si="7"/>
        <v>0</v>
      </c>
      <c r="P46" s="78"/>
      <c r="Q46" s="61">
        <f t="shared" si="8"/>
        <v>0</v>
      </c>
      <c r="R46" s="3"/>
      <c r="S46" s="155"/>
    </row>
    <row r="47" spans="1:19" ht="24" customHeight="1" x14ac:dyDescent="0.2">
      <c r="A47" s="3"/>
      <c r="B47" s="33" t="s">
        <v>175</v>
      </c>
      <c r="C47" s="47" t="s">
        <v>122</v>
      </c>
      <c r="D47" s="47" t="s">
        <v>246</v>
      </c>
      <c r="E47" s="54">
        <v>1140</v>
      </c>
      <c r="F47" s="4" t="s">
        <v>110</v>
      </c>
      <c r="G47" s="1114" t="s">
        <v>180</v>
      </c>
      <c r="H47" s="1114"/>
      <c r="I47" s="4" t="s">
        <v>199</v>
      </c>
      <c r="J47" s="4" t="s">
        <v>241</v>
      </c>
      <c r="K47" s="43">
        <v>9.7200000000000006</v>
      </c>
      <c r="L47" s="30">
        <f t="shared" si="9"/>
        <v>4212.9629629629626</v>
      </c>
      <c r="M47" s="31">
        <f t="shared" si="10"/>
        <v>4.33026</v>
      </c>
      <c r="N47" s="78"/>
      <c r="O47" s="61">
        <f t="shared" si="7"/>
        <v>0</v>
      </c>
      <c r="P47" s="78"/>
      <c r="Q47" s="61">
        <f t="shared" si="8"/>
        <v>0</v>
      </c>
      <c r="R47" s="3"/>
      <c r="S47" s="155"/>
    </row>
    <row r="48" spans="1:19" ht="24" customHeight="1" x14ac:dyDescent="0.2">
      <c r="A48" s="3"/>
      <c r="B48" s="33" t="s">
        <v>153</v>
      </c>
      <c r="C48" s="47" t="s">
        <v>128</v>
      </c>
      <c r="D48" s="47" t="s">
        <v>245</v>
      </c>
      <c r="E48" s="55">
        <v>760</v>
      </c>
      <c r="F48" s="4" t="s">
        <v>110</v>
      </c>
      <c r="G48" s="1114" t="s">
        <v>178</v>
      </c>
      <c r="H48" s="1114"/>
      <c r="I48" s="4" t="s">
        <v>129</v>
      </c>
      <c r="J48" s="69" t="s">
        <v>238</v>
      </c>
      <c r="K48" s="43">
        <v>6.48</v>
      </c>
      <c r="L48" s="30">
        <f t="shared" si="9"/>
        <v>6319.4444444444443</v>
      </c>
      <c r="M48" s="31">
        <f t="shared" si="10"/>
        <v>2.8868400000000003</v>
      </c>
      <c r="N48" s="78"/>
      <c r="O48" s="61">
        <f t="shared" si="7"/>
        <v>0</v>
      </c>
      <c r="P48" s="78"/>
      <c r="Q48" s="61">
        <f t="shared" si="8"/>
        <v>0</v>
      </c>
      <c r="R48" s="3"/>
      <c r="S48" s="155"/>
    </row>
    <row r="49" spans="1:19" ht="24" customHeight="1" x14ac:dyDescent="0.2">
      <c r="A49" s="3"/>
      <c r="B49" s="33" t="s">
        <v>153</v>
      </c>
      <c r="C49" s="47" t="s">
        <v>128</v>
      </c>
      <c r="D49" s="47" t="s">
        <v>245</v>
      </c>
      <c r="E49" s="55">
        <v>760</v>
      </c>
      <c r="F49" s="4" t="s">
        <v>110</v>
      </c>
      <c r="G49" s="1114" t="s">
        <v>177</v>
      </c>
      <c r="H49" s="1114"/>
      <c r="I49" s="4" t="s">
        <v>130</v>
      </c>
      <c r="J49" s="4" t="s">
        <v>239</v>
      </c>
      <c r="K49" s="43">
        <v>6.48</v>
      </c>
      <c r="L49" s="30">
        <f t="shared" si="9"/>
        <v>6319.4444444444443</v>
      </c>
      <c r="M49" s="31">
        <f t="shared" si="10"/>
        <v>2.8868400000000003</v>
      </c>
      <c r="N49" s="78"/>
      <c r="O49" s="61">
        <f t="shared" si="7"/>
        <v>0</v>
      </c>
      <c r="P49" s="78"/>
      <c r="Q49" s="61">
        <f t="shared" si="8"/>
        <v>0</v>
      </c>
      <c r="R49" s="3"/>
      <c r="S49" s="155"/>
    </row>
    <row r="50" spans="1:19" ht="24" customHeight="1" x14ac:dyDescent="0.2">
      <c r="A50" s="3"/>
      <c r="B50" s="33" t="s">
        <v>153</v>
      </c>
      <c r="C50" s="47" t="s">
        <v>128</v>
      </c>
      <c r="D50" s="47" t="s">
        <v>245</v>
      </c>
      <c r="E50" s="55">
        <v>760</v>
      </c>
      <c r="F50" s="4" t="s">
        <v>110</v>
      </c>
      <c r="G50" s="1114" t="s">
        <v>180</v>
      </c>
      <c r="H50" s="1114"/>
      <c r="I50" s="4" t="s">
        <v>131</v>
      </c>
      <c r="J50" s="4" t="s">
        <v>240</v>
      </c>
      <c r="K50" s="43">
        <v>6.48</v>
      </c>
      <c r="L50" s="30">
        <f t="shared" si="9"/>
        <v>6319.4444444444443</v>
      </c>
      <c r="M50" s="31">
        <f t="shared" si="10"/>
        <v>2.8868400000000003</v>
      </c>
      <c r="N50" s="78"/>
      <c r="O50" s="61">
        <f t="shared" si="7"/>
        <v>0</v>
      </c>
      <c r="P50" s="78"/>
      <c r="Q50" s="61">
        <f t="shared" si="8"/>
        <v>0</v>
      </c>
      <c r="R50" s="3"/>
      <c r="S50" s="155"/>
    </row>
    <row r="51" spans="1:19" ht="24" customHeight="1" x14ac:dyDescent="0.2">
      <c r="A51" s="3"/>
      <c r="B51" s="33" t="s">
        <v>153</v>
      </c>
      <c r="C51" s="47" t="s">
        <v>128</v>
      </c>
      <c r="D51" s="47" t="s">
        <v>245</v>
      </c>
      <c r="E51" s="55">
        <v>760</v>
      </c>
      <c r="F51" s="4" t="s">
        <v>110</v>
      </c>
      <c r="G51" s="1114" t="s">
        <v>201</v>
      </c>
      <c r="H51" s="1114"/>
      <c r="I51" s="4" t="s">
        <v>203</v>
      </c>
      <c r="J51" s="4" t="s">
        <v>242</v>
      </c>
      <c r="K51" s="43">
        <v>6.48</v>
      </c>
      <c r="L51" s="30">
        <f t="shared" si="9"/>
        <v>6319.4444444444443</v>
      </c>
      <c r="M51" s="31">
        <f t="shared" si="10"/>
        <v>2.8868400000000003</v>
      </c>
      <c r="N51" s="78"/>
      <c r="O51" s="61">
        <f t="shared" si="7"/>
        <v>0</v>
      </c>
      <c r="P51" s="78"/>
      <c r="Q51" s="61">
        <f t="shared" si="8"/>
        <v>0</v>
      </c>
      <c r="R51" s="3"/>
      <c r="S51" s="155"/>
    </row>
    <row r="52" spans="1:19" ht="24" customHeight="1" thickBot="1" x14ac:dyDescent="0.25">
      <c r="A52" s="3"/>
      <c r="B52" s="33" t="s">
        <v>230</v>
      </c>
      <c r="C52" s="47" t="s">
        <v>125</v>
      </c>
      <c r="D52" s="47" t="s">
        <v>245</v>
      </c>
      <c r="E52" s="55">
        <v>760</v>
      </c>
      <c r="F52" s="4" t="s">
        <v>110</v>
      </c>
      <c r="G52" s="1114" t="s">
        <v>201</v>
      </c>
      <c r="H52" s="1114"/>
      <c r="I52" s="4" t="s">
        <v>231</v>
      </c>
      <c r="J52" s="4" t="s">
        <v>243</v>
      </c>
      <c r="K52" s="43">
        <v>6.48</v>
      </c>
      <c r="L52" s="30">
        <f t="shared" si="9"/>
        <v>6319.4444444444443</v>
      </c>
      <c r="M52" s="31">
        <f t="shared" si="10"/>
        <v>2.8868400000000003</v>
      </c>
      <c r="N52" s="79"/>
      <c r="O52" s="62">
        <f t="shared" si="7"/>
        <v>0</v>
      </c>
      <c r="P52" s="79"/>
      <c r="Q52" s="62">
        <f t="shared" si="8"/>
        <v>0</v>
      </c>
      <c r="R52" s="3"/>
      <c r="S52" s="155"/>
    </row>
    <row r="53" spans="1:19" ht="12" customHeight="1" thickBot="1" x14ac:dyDescent="0.3">
      <c r="A53" s="3"/>
      <c r="B53" s="44"/>
      <c r="C53" s="49"/>
      <c r="D53" s="9"/>
      <c r="E53" s="48"/>
      <c r="F53" s="9"/>
      <c r="G53" s="17"/>
      <c r="H53" s="18"/>
      <c r="I53" s="9"/>
      <c r="J53" s="9"/>
      <c r="K53" s="11"/>
      <c r="L53" s="12"/>
      <c r="M53" s="13"/>
      <c r="N53" s="14"/>
      <c r="O53" s="15"/>
      <c r="P53" s="14"/>
      <c r="Q53" s="15"/>
      <c r="R53" s="3"/>
      <c r="S53" s="155"/>
    </row>
    <row r="54" spans="1:19" ht="28.5" customHeight="1" thickBot="1" x14ac:dyDescent="0.3">
      <c r="A54" s="3"/>
      <c r="B54" s="1115" t="s">
        <v>254</v>
      </c>
      <c r="C54" s="1115"/>
      <c r="D54" s="1115"/>
      <c r="E54" s="1115"/>
      <c r="F54" s="1115"/>
      <c r="G54" s="1115"/>
      <c r="H54" s="1115"/>
      <c r="I54" s="1115"/>
      <c r="J54" s="1115"/>
      <c r="K54" s="1115"/>
      <c r="L54" s="1117" t="s">
        <v>193</v>
      </c>
      <c r="M54" s="1118"/>
      <c r="N54" s="23">
        <f>SUM(N40:N52)</f>
        <v>0</v>
      </c>
      <c r="O54" s="23">
        <f>SUM(O40:O52)</f>
        <v>0</v>
      </c>
      <c r="P54" s="23">
        <f>SUM(P40:P52)</f>
        <v>0</v>
      </c>
      <c r="Q54" s="23">
        <f>SUM(Q40:Q52)</f>
        <v>0</v>
      </c>
      <c r="R54" s="3"/>
      <c r="S54" s="155"/>
    </row>
    <row r="55" spans="1:19" ht="15.75" customHeight="1" thickBot="1" x14ac:dyDescent="0.3">
      <c r="A55" s="3"/>
      <c r="B55" s="1130" t="s">
        <v>263</v>
      </c>
      <c r="C55" s="1130"/>
      <c r="D55" s="1130"/>
      <c r="E55" s="1130"/>
      <c r="F55" s="1130"/>
      <c r="G55" s="1130"/>
      <c r="H55" s="1130"/>
      <c r="I55" s="17"/>
      <c r="J55" s="17"/>
      <c r="K55" s="17"/>
      <c r="L55" s="81"/>
      <c r="M55" s="81"/>
      <c r="N55" s="59"/>
      <c r="O55" s="59"/>
      <c r="P55" s="59"/>
      <c r="Q55" s="59"/>
      <c r="R55" s="3"/>
      <c r="S55" s="155"/>
    </row>
    <row r="56" spans="1:19" ht="30" customHeight="1" thickBot="1" x14ac:dyDescent="0.3">
      <c r="A56" s="3"/>
      <c r="B56" s="102"/>
      <c r="C56" s="102"/>
      <c r="D56" s="102"/>
      <c r="E56" s="102"/>
      <c r="F56" s="102"/>
      <c r="G56" s="96" t="s">
        <v>311</v>
      </c>
      <c r="H56" s="102"/>
      <c r="I56" s="97" t="s">
        <v>278</v>
      </c>
      <c r="J56" s="102"/>
      <c r="K56" s="17"/>
      <c r="L56" s="1117" t="s">
        <v>195</v>
      </c>
      <c r="M56" s="1118"/>
      <c r="N56" s="23">
        <f>N54+N36</f>
        <v>0</v>
      </c>
      <c r="O56" s="23">
        <f>O54+O36</f>
        <v>0</v>
      </c>
      <c r="P56" s="23">
        <f>P54+P36</f>
        <v>0</v>
      </c>
      <c r="Q56" s="23">
        <f>Q54+Q36</f>
        <v>0</v>
      </c>
      <c r="R56" s="3"/>
      <c r="S56" s="155"/>
    </row>
    <row r="57" spans="1:19" ht="15" customHeight="1" x14ac:dyDescent="0.2">
      <c r="A57" s="3"/>
      <c r="B57" s="33"/>
      <c r="C57" s="47"/>
      <c r="D57" s="3"/>
      <c r="E57" s="47"/>
      <c r="F57" s="3"/>
      <c r="G57" s="3" t="s">
        <v>308</v>
      </c>
      <c r="H57" s="3"/>
      <c r="I57" s="89"/>
      <c r="J57" s="89"/>
      <c r="K57" s="89"/>
      <c r="L57" s="58"/>
      <c r="M57" s="1116"/>
      <c r="N57" s="1116"/>
      <c r="O57" s="1116"/>
      <c r="P57" s="1116"/>
      <c r="Q57" s="3"/>
      <c r="R57" s="3"/>
      <c r="S57" s="155"/>
    </row>
    <row r="58" spans="1:19" ht="15" customHeight="1" x14ac:dyDescent="0.2">
      <c r="A58" s="3"/>
      <c r="B58" s="33"/>
      <c r="C58" s="47"/>
      <c r="D58" s="3"/>
      <c r="E58" s="47"/>
      <c r="F58" s="3"/>
      <c r="H58" s="3"/>
      <c r="I58" s="89"/>
      <c r="J58" s="89"/>
      <c r="K58" s="89"/>
      <c r="L58" s="58"/>
      <c r="M58" s="95"/>
      <c r="N58" s="95"/>
      <c r="O58" s="3"/>
      <c r="P58" s="95"/>
      <c r="Q58" s="3"/>
      <c r="R58" s="3"/>
      <c r="S58" s="155"/>
    </row>
    <row r="59" spans="1:19" ht="12" customHeight="1" x14ac:dyDescent="0.2">
      <c r="A59" s="3"/>
      <c r="B59" s="33"/>
      <c r="C59" s="47"/>
      <c r="D59" s="3"/>
      <c r="E59" s="47"/>
      <c r="F59" s="3"/>
      <c r="G59" s="80"/>
      <c r="H59" s="86"/>
      <c r="I59" s="80"/>
      <c r="J59" s="80"/>
      <c r="K59" s="3"/>
      <c r="L59" s="3"/>
      <c r="M59" s="3"/>
      <c r="N59" s="3"/>
      <c r="O59" s="3"/>
      <c r="P59" s="3"/>
      <c r="Q59" s="3"/>
      <c r="R59" s="3"/>
      <c r="S59" s="155"/>
    </row>
    <row r="60" spans="1:19" x14ac:dyDescent="0.2">
      <c r="C60" s="159"/>
      <c r="D60" s="155"/>
      <c r="E60" s="159"/>
      <c r="F60" s="155"/>
      <c r="G60" s="155"/>
      <c r="H60" s="155"/>
      <c r="I60" s="155"/>
      <c r="J60" s="155"/>
      <c r="K60" s="155"/>
      <c r="L60" s="155"/>
      <c r="M60" s="155"/>
      <c r="N60" s="155"/>
      <c r="O60" s="155"/>
      <c r="P60" s="155"/>
      <c r="Q60" s="155"/>
      <c r="R60" s="155"/>
      <c r="S60" s="155"/>
    </row>
    <row r="61" spans="1:19" x14ac:dyDescent="0.2">
      <c r="C61" s="159"/>
      <c r="D61" s="155"/>
      <c r="E61" s="159"/>
      <c r="F61" s="155"/>
      <c r="G61" s="155"/>
      <c r="H61" s="155"/>
      <c r="I61" s="155"/>
      <c r="J61" s="155"/>
      <c r="K61" s="155"/>
      <c r="L61" s="155"/>
      <c r="M61" s="155"/>
      <c r="N61" s="155"/>
      <c r="O61" s="155"/>
      <c r="P61" s="155"/>
      <c r="Q61" s="155"/>
      <c r="R61" s="155"/>
      <c r="S61" s="155"/>
    </row>
    <row r="62" spans="1:19" x14ac:dyDescent="0.2">
      <c r="C62" s="159"/>
      <c r="D62" s="155"/>
      <c r="E62" s="159"/>
      <c r="F62" s="155"/>
      <c r="G62" s="155"/>
      <c r="H62" s="155"/>
      <c r="I62" s="155"/>
      <c r="J62" s="155"/>
      <c r="K62" s="155"/>
      <c r="L62" s="155"/>
      <c r="M62" s="155"/>
      <c r="N62" s="155"/>
      <c r="O62" s="155"/>
      <c r="P62" s="155"/>
      <c r="Q62" s="155"/>
      <c r="R62" s="155"/>
      <c r="S62" s="155"/>
    </row>
    <row r="63" spans="1:19" x14ac:dyDescent="0.2">
      <c r="C63" s="159"/>
      <c r="D63" s="155"/>
      <c r="E63" s="159"/>
      <c r="F63" s="155"/>
      <c r="G63" s="155"/>
      <c r="H63" s="155"/>
      <c r="I63" s="155"/>
      <c r="J63" s="155"/>
      <c r="K63" s="155"/>
      <c r="L63" s="155"/>
      <c r="M63" s="155"/>
      <c r="N63" s="155"/>
      <c r="O63" s="155"/>
      <c r="P63" s="155"/>
      <c r="Q63" s="155"/>
      <c r="R63" s="155"/>
      <c r="S63" s="155"/>
    </row>
  </sheetData>
  <sheetProtection selectLockedCells="1"/>
  <mergeCells count="26">
    <mergeCell ref="M57:P57"/>
    <mergeCell ref="L56:M56"/>
    <mergeCell ref="N5:Q5"/>
    <mergeCell ref="G7:H7"/>
    <mergeCell ref="L36:M36"/>
    <mergeCell ref="B9:H9"/>
    <mergeCell ref="B21:H21"/>
    <mergeCell ref="B33:H33"/>
    <mergeCell ref="B38:I38"/>
    <mergeCell ref="N6:O6"/>
    <mergeCell ref="P6:Q6"/>
    <mergeCell ref="B55:H55"/>
    <mergeCell ref="L54:M54"/>
    <mergeCell ref="G52:H52"/>
    <mergeCell ref="G43:H43"/>
    <mergeCell ref="G44:H44"/>
    <mergeCell ref="G40:H40"/>
    <mergeCell ref="G41:H41"/>
    <mergeCell ref="G42:H42"/>
    <mergeCell ref="B54:K54"/>
    <mergeCell ref="G47:H47"/>
    <mergeCell ref="G51:H51"/>
    <mergeCell ref="G45:H45"/>
    <mergeCell ref="G48:H48"/>
    <mergeCell ref="G49:H49"/>
    <mergeCell ref="G50:H50"/>
  </mergeCells>
  <phoneticPr fontId="0" type="noConversion"/>
  <hyperlinks>
    <hyperlink ref="I56" r:id="rId1" xr:uid="{00000000-0004-0000-0700-000000000000}"/>
  </hyperlinks>
  <printOptions horizontalCentered="1"/>
  <pageMargins left="0.47" right="0.24" top="0.5" bottom="0.32" header="0.5" footer="0.25"/>
  <pageSetup scale="57" fitToHeight="4" orientation="landscape" horizontalDpi="240" verticalDpi="144" r:id="rId2"/>
  <headerFooter alignWithMargins="0"/>
  <rowBreaks count="1" manualBreakCount="1">
    <brk id="36" max="16383" man="1"/>
  </rowBreaks>
  <ignoredErrors>
    <ignoredError sqref="E10" numberStoredAsText="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T46"/>
  <sheetViews>
    <sheetView zoomScaleNormal="100" zoomScaleSheetLayoutView="100" workbookViewId="0">
      <selection activeCell="D3" sqref="D3"/>
    </sheetView>
  </sheetViews>
  <sheetFormatPr defaultColWidth="9.140625" defaultRowHeight="12.75" x14ac:dyDescent="0.2"/>
  <cols>
    <col min="1" max="1" width="1" style="5" customWidth="1"/>
    <col min="2" max="2" width="29.42578125" style="45" customWidth="1"/>
    <col min="3" max="3" width="10" style="51" customWidth="1"/>
    <col min="4" max="4" width="11.5703125" style="5" customWidth="1"/>
    <col min="5" max="5" width="7.5703125" style="51" customWidth="1"/>
    <col min="6" max="6" width="7.7109375" style="5" customWidth="1"/>
    <col min="7" max="7" width="10.42578125" style="5" customWidth="1"/>
    <col min="8" max="8" width="40.42578125" style="5" customWidth="1"/>
    <col min="9" max="9" width="14.140625" style="5" customWidth="1"/>
    <col min="10" max="10" width="13.140625" style="5" customWidth="1"/>
    <col min="11" max="11" width="8.7109375" style="5" customWidth="1"/>
    <col min="12" max="12" width="9.85546875" style="5" customWidth="1"/>
    <col min="13" max="13" width="8.85546875" style="5" customWidth="1"/>
    <col min="14" max="14" width="11" style="5" customWidth="1"/>
    <col min="15" max="15" width="11.7109375" style="5" customWidth="1"/>
    <col min="16" max="16" width="14" style="5" customWidth="1"/>
    <col min="17" max="17" width="11.7109375" style="5" customWidth="1"/>
    <col min="18" max="18" width="2.28515625" style="5" customWidth="1"/>
    <col min="19" max="16384" width="9.140625" style="5"/>
  </cols>
  <sheetData>
    <row r="1" spans="1:20" ht="31.5" x14ac:dyDescent="0.6">
      <c r="A1" s="3"/>
      <c r="B1" s="33"/>
      <c r="C1" s="47"/>
      <c r="D1" s="3"/>
      <c r="E1" s="47"/>
      <c r="F1" s="3"/>
      <c r="G1" s="52" t="s">
        <v>282</v>
      </c>
      <c r="H1" s="3"/>
      <c r="I1" s="3"/>
      <c r="J1" s="3"/>
      <c r="K1" s="3"/>
      <c r="L1" s="3"/>
      <c r="M1" s="3"/>
      <c r="N1" s="3"/>
      <c r="O1" s="3" t="s">
        <v>146</v>
      </c>
      <c r="P1" s="3"/>
      <c r="Q1" s="27">
        <v>39767</v>
      </c>
      <c r="R1" s="3"/>
      <c r="S1" s="155"/>
      <c r="T1" s="155"/>
    </row>
    <row r="2" spans="1:20" ht="27" x14ac:dyDescent="0.5">
      <c r="A2" s="3"/>
      <c r="B2" s="33"/>
      <c r="C2" s="47"/>
      <c r="D2" s="3"/>
      <c r="E2" s="47"/>
      <c r="F2" s="3"/>
      <c r="G2" s="53" t="s">
        <v>252</v>
      </c>
      <c r="H2" s="3"/>
      <c r="I2" s="3"/>
      <c r="J2" s="3"/>
      <c r="K2" s="3"/>
      <c r="L2" s="3"/>
      <c r="M2" s="3"/>
      <c r="N2" s="3"/>
      <c r="O2" s="3"/>
      <c r="P2" s="3"/>
      <c r="Q2" s="3"/>
      <c r="R2" s="3"/>
      <c r="S2" s="155"/>
      <c r="T2" s="155"/>
    </row>
    <row r="3" spans="1:20" ht="22.5" x14ac:dyDescent="0.45">
      <c r="A3" s="3"/>
      <c r="B3" s="33"/>
      <c r="C3" s="47"/>
      <c r="D3" s="3"/>
      <c r="E3" s="21" t="s">
        <v>253</v>
      </c>
      <c r="F3" s="3"/>
      <c r="G3" s="3"/>
      <c r="H3" s="3"/>
      <c r="I3" s="3"/>
      <c r="J3" s="3"/>
      <c r="K3" s="3"/>
      <c r="L3" s="3"/>
      <c r="M3" s="3"/>
      <c r="N3" s="3"/>
      <c r="O3" s="3"/>
      <c r="P3" s="3"/>
      <c r="Q3" s="3"/>
      <c r="R3" s="3"/>
      <c r="S3" s="155"/>
      <c r="T3" s="155"/>
    </row>
    <row r="4" spans="1:20" ht="19.5" customHeight="1" thickBot="1" x14ac:dyDescent="0.3">
      <c r="A4" s="3"/>
      <c r="B4" s="33"/>
      <c r="C4" s="47"/>
      <c r="D4" s="3"/>
      <c r="F4" s="22" t="s">
        <v>161</v>
      </c>
      <c r="G4" s="3"/>
      <c r="H4" s="3"/>
      <c r="I4" s="3"/>
      <c r="J4" s="3"/>
      <c r="K4" s="3"/>
      <c r="L4" s="3"/>
      <c r="M4" s="3"/>
      <c r="N4" s="3"/>
      <c r="O4" s="77"/>
      <c r="P4" s="3"/>
      <c r="Q4" s="3"/>
      <c r="R4" s="3"/>
      <c r="S4" s="155"/>
      <c r="T4" s="155"/>
    </row>
    <row r="5" spans="1:20" ht="17.25" customHeight="1" thickBot="1" x14ac:dyDescent="0.25">
      <c r="A5" s="3"/>
      <c r="B5" s="33"/>
      <c r="C5" s="47"/>
      <c r="D5" s="3"/>
      <c r="E5" s="47"/>
      <c r="F5" s="3"/>
      <c r="H5" s="9" t="s">
        <v>92</v>
      </c>
      <c r="I5" s="3"/>
      <c r="J5" s="3"/>
      <c r="K5" s="3"/>
      <c r="L5" s="3"/>
      <c r="M5" s="3"/>
      <c r="N5" s="1119" t="s">
        <v>198</v>
      </c>
      <c r="O5" s="1120"/>
      <c r="P5" s="1120"/>
      <c r="Q5" s="1121"/>
      <c r="R5" s="3"/>
      <c r="S5" s="155"/>
      <c r="T5" s="155"/>
    </row>
    <row r="6" spans="1:20" s="7" customFormat="1" ht="13.5" customHeight="1" thickBot="1" x14ac:dyDescent="0.25">
      <c r="A6" s="6"/>
      <c r="B6" s="1"/>
      <c r="C6" s="47"/>
      <c r="D6" s="2"/>
      <c r="E6" s="47"/>
      <c r="F6" s="2"/>
      <c r="G6" s="3"/>
      <c r="H6" s="20" t="s">
        <v>146</v>
      </c>
      <c r="I6" s="6"/>
      <c r="J6" s="6"/>
      <c r="K6" s="6"/>
      <c r="L6" s="6"/>
      <c r="M6" s="6"/>
      <c r="N6" s="1128" t="s">
        <v>196</v>
      </c>
      <c r="O6" s="1129"/>
      <c r="P6" s="1128" t="s">
        <v>197</v>
      </c>
      <c r="Q6" s="1129"/>
      <c r="R6" s="6"/>
      <c r="S6" s="156"/>
      <c r="T6" s="156"/>
    </row>
    <row r="7" spans="1:20" s="10" customFormat="1" ht="57" thickBot="1" x14ac:dyDescent="0.25">
      <c r="A7" s="16"/>
      <c r="B7" s="88" t="s">
        <v>95</v>
      </c>
      <c r="C7" s="26" t="s">
        <v>310</v>
      </c>
      <c r="D7" s="26" t="s">
        <v>159</v>
      </c>
      <c r="E7" s="26" t="s">
        <v>210</v>
      </c>
      <c r="F7" s="26" t="s">
        <v>96</v>
      </c>
      <c r="G7" s="1122" t="s">
        <v>176</v>
      </c>
      <c r="H7" s="1122"/>
      <c r="I7" s="26" t="s">
        <v>97</v>
      </c>
      <c r="J7" s="26" t="s">
        <v>209</v>
      </c>
      <c r="K7" s="26" t="s">
        <v>309</v>
      </c>
      <c r="L7" s="26" t="s">
        <v>165</v>
      </c>
      <c r="M7" s="105" t="s">
        <v>166</v>
      </c>
      <c r="N7" s="25" t="s">
        <v>163</v>
      </c>
      <c r="O7" s="24" t="s">
        <v>164</v>
      </c>
      <c r="P7" s="26" t="s">
        <v>182</v>
      </c>
      <c r="Q7" s="24" t="s">
        <v>164</v>
      </c>
      <c r="R7" s="16"/>
      <c r="S7" s="157"/>
      <c r="T7" s="157"/>
    </row>
    <row r="8" spans="1:20" ht="27.75" customHeight="1" x14ac:dyDescent="0.3">
      <c r="A8" s="3"/>
      <c r="B8" s="3"/>
      <c r="C8" s="3"/>
      <c r="D8" s="3"/>
      <c r="E8" s="20" t="s">
        <v>312</v>
      </c>
      <c r="F8" s="3"/>
      <c r="G8" s="3"/>
      <c r="H8" s="3"/>
      <c r="I8" s="35"/>
      <c r="J8" s="35"/>
      <c r="K8" s="36" t="s">
        <v>162</v>
      </c>
      <c r="L8" s="37"/>
      <c r="M8" s="90">
        <v>0.44550000000000001</v>
      </c>
      <c r="N8" s="36" t="s">
        <v>183</v>
      </c>
      <c r="O8" s="38" t="s">
        <v>184</v>
      </c>
      <c r="P8" s="36" t="s">
        <v>185</v>
      </c>
      <c r="Q8" s="38" t="s">
        <v>186</v>
      </c>
      <c r="R8" s="3"/>
      <c r="S8" s="155"/>
      <c r="T8" s="155"/>
    </row>
    <row r="9" spans="1:20" ht="32.25" customHeight="1" thickBot="1" x14ac:dyDescent="0.35">
      <c r="A9" s="3"/>
      <c r="B9" s="1125" t="s">
        <v>306</v>
      </c>
      <c r="C9" s="1126"/>
      <c r="D9" s="1126"/>
      <c r="E9" s="1126"/>
      <c r="F9" s="1126"/>
      <c r="G9" s="1126"/>
      <c r="H9" s="1126"/>
      <c r="I9" s="35"/>
      <c r="J9" s="35"/>
      <c r="K9" s="36"/>
      <c r="L9" s="37"/>
      <c r="M9" s="87"/>
      <c r="N9" s="36"/>
      <c r="O9" s="38"/>
      <c r="P9" s="36"/>
      <c r="Q9" s="38"/>
      <c r="R9" s="3"/>
      <c r="S9" s="155"/>
      <c r="T9" s="155"/>
    </row>
    <row r="10" spans="1:20" ht="21.95" customHeight="1" x14ac:dyDescent="0.2">
      <c r="A10" s="3"/>
      <c r="B10" s="28" t="s">
        <v>98</v>
      </c>
      <c r="C10" s="39" t="s">
        <v>108</v>
      </c>
      <c r="D10" s="4" t="s">
        <v>248</v>
      </c>
      <c r="E10" s="54" t="s">
        <v>109</v>
      </c>
      <c r="F10" s="47" t="s">
        <v>110</v>
      </c>
      <c r="G10" s="50" t="s">
        <v>106</v>
      </c>
      <c r="H10" s="29" t="s">
        <v>168</v>
      </c>
      <c r="I10" s="4" t="s">
        <v>111</v>
      </c>
      <c r="J10" s="4" t="s">
        <v>211</v>
      </c>
      <c r="K10" s="43">
        <v>9.81</v>
      </c>
      <c r="L10" s="30">
        <f t="shared" ref="L10:L19" si="0">40950/$K10</f>
        <v>4174.3119266055046</v>
      </c>
      <c r="M10" s="31">
        <f t="shared" ref="M10:M19" si="1">+$M$8*$K10</f>
        <v>4.370355</v>
      </c>
      <c r="N10" s="72"/>
      <c r="O10" s="60">
        <f>+$K10*$N10</f>
        <v>0</v>
      </c>
      <c r="P10" s="72"/>
      <c r="Q10" s="60">
        <f t="shared" ref="Q10:Q19" si="2">($P10/$E10)*$K10</f>
        <v>0</v>
      </c>
      <c r="R10" s="3"/>
      <c r="S10" s="155"/>
      <c r="T10" s="155"/>
    </row>
    <row r="11" spans="1:20" ht="21.95" customHeight="1" x14ac:dyDescent="0.2">
      <c r="A11" s="3"/>
      <c r="B11" s="33" t="s">
        <v>174</v>
      </c>
      <c r="C11" s="47" t="s">
        <v>122</v>
      </c>
      <c r="D11" s="4" t="s">
        <v>246</v>
      </c>
      <c r="E11" s="54">
        <v>1141</v>
      </c>
      <c r="F11" s="47" t="s">
        <v>110</v>
      </c>
      <c r="G11" s="50" t="s">
        <v>106</v>
      </c>
      <c r="H11" s="29" t="s">
        <v>169</v>
      </c>
      <c r="I11" s="4" t="s">
        <v>124</v>
      </c>
      <c r="J11" s="4" t="s">
        <v>212</v>
      </c>
      <c r="K11" s="43">
        <v>9.81</v>
      </c>
      <c r="L11" s="30">
        <f t="shared" si="0"/>
        <v>4174.3119266055046</v>
      </c>
      <c r="M11" s="31">
        <f t="shared" si="1"/>
        <v>4.370355</v>
      </c>
      <c r="N11" s="73"/>
      <c r="O11" s="61">
        <f>+$K11*$N11</f>
        <v>0</v>
      </c>
      <c r="P11" s="73"/>
      <c r="Q11" s="61">
        <f t="shared" si="2"/>
        <v>0</v>
      </c>
      <c r="R11" s="3"/>
      <c r="S11" s="155"/>
      <c r="T11" s="155"/>
    </row>
    <row r="12" spans="1:20" s="7" customFormat="1" ht="21.95" customHeight="1" x14ac:dyDescent="0.2">
      <c r="A12" s="6"/>
      <c r="B12" s="33" t="s">
        <v>175</v>
      </c>
      <c r="C12" s="47" t="s">
        <v>122</v>
      </c>
      <c r="D12" s="4" t="s">
        <v>246</v>
      </c>
      <c r="E12" s="54">
        <v>1140</v>
      </c>
      <c r="F12" s="47" t="s">
        <v>110</v>
      </c>
      <c r="G12" s="50" t="s">
        <v>106</v>
      </c>
      <c r="H12" s="29" t="s">
        <v>170</v>
      </c>
      <c r="I12" s="4" t="s">
        <v>132</v>
      </c>
      <c r="J12" s="4" t="s">
        <v>217</v>
      </c>
      <c r="K12" s="43">
        <v>9.7200000000000006</v>
      </c>
      <c r="L12" s="30">
        <f t="shared" si="0"/>
        <v>4212.9629629629626</v>
      </c>
      <c r="M12" s="31">
        <f t="shared" si="1"/>
        <v>4.33026</v>
      </c>
      <c r="N12" s="73"/>
      <c r="O12" s="61">
        <f>+$K12*$N12</f>
        <v>0</v>
      </c>
      <c r="P12" s="73"/>
      <c r="Q12" s="61">
        <f t="shared" si="2"/>
        <v>0</v>
      </c>
      <c r="R12" s="6"/>
      <c r="S12" s="156"/>
      <c r="T12" s="156"/>
    </row>
    <row r="13" spans="1:20" s="7" customFormat="1" ht="21.95" customHeight="1" x14ac:dyDescent="0.2">
      <c r="A13" s="6"/>
      <c r="B13" s="33" t="s">
        <v>208</v>
      </c>
      <c r="C13" s="47" t="s">
        <v>206</v>
      </c>
      <c r="D13" s="4" t="s">
        <v>250</v>
      </c>
      <c r="E13" s="54">
        <v>961</v>
      </c>
      <c r="F13" s="47" t="s">
        <v>110</v>
      </c>
      <c r="G13" s="50" t="s">
        <v>106</v>
      </c>
      <c r="H13" s="29" t="s">
        <v>255</v>
      </c>
      <c r="I13" s="91" t="s">
        <v>207</v>
      </c>
      <c r="J13" s="4" t="s">
        <v>256</v>
      </c>
      <c r="K13" s="43">
        <v>8.23</v>
      </c>
      <c r="L13" s="30">
        <f t="shared" si="0"/>
        <v>4975.6986634264886</v>
      </c>
      <c r="M13" s="31">
        <f t="shared" si="1"/>
        <v>3.6664650000000001</v>
      </c>
      <c r="N13" s="73"/>
      <c r="O13" s="61">
        <f>+$K13*$N13</f>
        <v>0</v>
      </c>
      <c r="P13" s="73"/>
      <c r="Q13" s="61">
        <f t="shared" si="2"/>
        <v>0</v>
      </c>
      <c r="R13" s="6"/>
      <c r="S13" s="156"/>
      <c r="T13" s="156"/>
    </row>
    <row r="14" spans="1:20" ht="21.95" customHeight="1" x14ac:dyDescent="0.2">
      <c r="A14" s="3"/>
      <c r="B14" s="33" t="s">
        <v>154</v>
      </c>
      <c r="C14" s="47" t="s">
        <v>112</v>
      </c>
      <c r="D14" s="4" t="s">
        <v>245</v>
      </c>
      <c r="E14" s="55">
        <v>760</v>
      </c>
      <c r="F14" s="47" t="s">
        <v>110</v>
      </c>
      <c r="G14" s="50" t="s">
        <v>106</v>
      </c>
      <c r="H14" s="29" t="s">
        <v>260</v>
      </c>
      <c r="I14" s="4" t="s">
        <v>113</v>
      </c>
      <c r="J14" s="4" t="s">
        <v>214</v>
      </c>
      <c r="K14" s="43">
        <v>6.48</v>
      </c>
      <c r="L14" s="30">
        <f t="shared" si="0"/>
        <v>6319.4444444444443</v>
      </c>
      <c r="M14" s="31">
        <f t="shared" si="1"/>
        <v>2.8868400000000003</v>
      </c>
      <c r="N14" s="73"/>
      <c r="O14" s="61">
        <f>+$K14*$N14</f>
        <v>0</v>
      </c>
      <c r="P14" s="73"/>
      <c r="Q14" s="61">
        <f t="shared" si="2"/>
        <v>0</v>
      </c>
      <c r="R14" s="3"/>
      <c r="S14" s="155"/>
      <c r="T14" s="155"/>
    </row>
    <row r="15" spans="1:20" s="7" customFormat="1" ht="21.95" customHeight="1" x14ac:dyDescent="0.2">
      <c r="A15" s="6"/>
      <c r="B15" s="33" t="s">
        <v>155</v>
      </c>
      <c r="C15" s="47" t="s">
        <v>112</v>
      </c>
      <c r="D15" s="4" t="s">
        <v>245</v>
      </c>
      <c r="E15" s="55">
        <v>760</v>
      </c>
      <c r="F15" s="47" t="s">
        <v>110</v>
      </c>
      <c r="G15" s="50" t="s">
        <v>106</v>
      </c>
      <c r="H15" s="29" t="s">
        <v>262</v>
      </c>
      <c r="I15" s="4" t="s">
        <v>144</v>
      </c>
      <c r="J15" s="4" t="s">
        <v>259</v>
      </c>
      <c r="K15" s="43">
        <v>6.48</v>
      </c>
      <c r="L15" s="30">
        <f t="shared" si="0"/>
        <v>6319.4444444444443</v>
      </c>
      <c r="M15" s="31">
        <f t="shared" si="1"/>
        <v>2.8868400000000003</v>
      </c>
      <c r="N15" s="73"/>
      <c r="O15" s="61">
        <f>+$K14*$N14</f>
        <v>0</v>
      </c>
      <c r="P15" s="73"/>
      <c r="Q15" s="61">
        <f t="shared" si="2"/>
        <v>0</v>
      </c>
      <c r="R15" s="6"/>
      <c r="S15" s="156"/>
      <c r="T15" s="156"/>
    </row>
    <row r="16" spans="1:20" s="7" customFormat="1" ht="21.95" customHeight="1" x14ac:dyDescent="0.2">
      <c r="A16" s="6"/>
      <c r="B16" s="33" t="s">
        <v>257</v>
      </c>
      <c r="C16" s="47" t="s">
        <v>112</v>
      </c>
      <c r="D16" s="4" t="s">
        <v>245</v>
      </c>
      <c r="E16" s="55">
        <v>760</v>
      </c>
      <c r="F16" s="47" t="s">
        <v>110</v>
      </c>
      <c r="G16" s="50" t="s">
        <v>106</v>
      </c>
      <c r="H16" s="29" t="s">
        <v>261</v>
      </c>
      <c r="I16" s="4" t="s">
        <v>258</v>
      </c>
      <c r="J16" s="4" t="s">
        <v>215</v>
      </c>
      <c r="K16" s="43">
        <v>6.48</v>
      </c>
      <c r="L16" s="30">
        <f t="shared" si="0"/>
        <v>6319.4444444444443</v>
      </c>
      <c r="M16" s="31">
        <f t="shared" si="1"/>
        <v>2.8868400000000003</v>
      </c>
      <c r="N16" s="73"/>
      <c r="O16" s="61">
        <f>+$K15*$N15</f>
        <v>0</v>
      </c>
      <c r="P16" s="73"/>
      <c r="Q16" s="61">
        <f t="shared" si="2"/>
        <v>0</v>
      </c>
      <c r="R16" s="6"/>
      <c r="S16" s="156"/>
      <c r="T16" s="156"/>
    </row>
    <row r="17" spans="1:20" ht="21.95" customHeight="1" x14ac:dyDescent="0.2">
      <c r="A17" s="3"/>
      <c r="B17" s="33" t="s">
        <v>268</v>
      </c>
      <c r="C17" s="47" t="s">
        <v>125</v>
      </c>
      <c r="D17" s="4" t="s">
        <v>245</v>
      </c>
      <c r="E17" s="54">
        <v>760</v>
      </c>
      <c r="F17" s="47" t="s">
        <v>110</v>
      </c>
      <c r="G17" s="50" t="s">
        <v>106</v>
      </c>
      <c r="H17" s="29" t="s">
        <v>171</v>
      </c>
      <c r="I17" s="4" t="s">
        <v>126</v>
      </c>
      <c r="J17" s="4" t="s">
        <v>213</v>
      </c>
      <c r="K17" s="43">
        <v>6.48</v>
      </c>
      <c r="L17" s="30">
        <f t="shared" si="0"/>
        <v>6319.4444444444443</v>
      </c>
      <c r="M17" s="31">
        <f t="shared" si="1"/>
        <v>2.8868400000000003</v>
      </c>
      <c r="N17" s="73"/>
      <c r="O17" s="61">
        <f>+$K17*$N17</f>
        <v>0</v>
      </c>
      <c r="P17" s="73"/>
      <c r="Q17" s="61">
        <f t="shared" si="2"/>
        <v>0</v>
      </c>
      <c r="R17" s="3"/>
      <c r="S17" s="155"/>
      <c r="T17" s="155"/>
    </row>
    <row r="18" spans="1:20" ht="21.95" customHeight="1" x14ac:dyDescent="0.2">
      <c r="A18" s="3"/>
      <c r="B18" s="33" t="s">
        <v>264</v>
      </c>
      <c r="C18" s="47" t="s">
        <v>114</v>
      </c>
      <c r="D18" s="4" t="s">
        <v>247</v>
      </c>
      <c r="E18" s="54">
        <v>1000</v>
      </c>
      <c r="F18" s="47" t="s">
        <v>115</v>
      </c>
      <c r="G18" s="50" t="s">
        <v>106</v>
      </c>
      <c r="H18" s="29" t="s">
        <v>172</v>
      </c>
      <c r="I18" s="4" t="s">
        <v>116</v>
      </c>
      <c r="J18" s="4" t="s">
        <v>216</v>
      </c>
      <c r="K18" s="43">
        <v>4.21</v>
      </c>
      <c r="L18" s="30">
        <f t="shared" si="0"/>
        <v>9726.8408551068878</v>
      </c>
      <c r="M18" s="31">
        <f t="shared" si="1"/>
        <v>1.8755550000000001</v>
      </c>
      <c r="N18" s="73"/>
      <c r="O18" s="61">
        <f>+$K18*$N18</f>
        <v>0</v>
      </c>
      <c r="P18" s="73"/>
      <c r="Q18" s="61">
        <f t="shared" si="2"/>
        <v>0</v>
      </c>
      <c r="R18" s="3"/>
      <c r="S18" s="155"/>
      <c r="T18" s="155"/>
    </row>
    <row r="19" spans="1:20" ht="21.95" customHeight="1" thickBot="1" x14ac:dyDescent="0.25">
      <c r="A19" s="3"/>
      <c r="B19" s="28" t="s">
        <v>98</v>
      </c>
      <c r="C19" s="39" t="s">
        <v>104</v>
      </c>
      <c r="D19" s="4" t="s">
        <v>249</v>
      </c>
      <c r="E19" s="55">
        <v>618</v>
      </c>
      <c r="F19" s="47" t="s">
        <v>105</v>
      </c>
      <c r="G19" s="50" t="s">
        <v>106</v>
      </c>
      <c r="H19" s="29" t="s">
        <v>152</v>
      </c>
      <c r="I19" s="4" t="s">
        <v>107</v>
      </c>
      <c r="J19" s="91" t="s">
        <v>218</v>
      </c>
      <c r="K19" s="43">
        <v>5.49</v>
      </c>
      <c r="L19" s="30">
        <f t="shared" si="0"/>
        <v>7459.0163934426228</v>
      </c>
      <c r="M19" s="31">
        <f t="shared" si="1"/>
        <v>2.4457949999999999</v>
      </c>
      <c r="N19" s="74"/>
      <c r="O19" s="62">
        <f>+$K19*$N19</f>
        <v>0</v>
      </c>
      <c r="P19" s="74"/>
      <c r="Q19" s="62">
        <f t="shared" si="2"/>
        <v>0</v>
      </c>
      <c r="R19" s="3"/>
      <c r="S19" s="155"/>
      <c r="T19" s="155"/>
    </row>
    <row r="20" spans="1:20" ht="11.25" customHeight="1" x14ac:dyDescent="0.3">
      <c r="A20" s="3"/>
      <c r="B20" s="3"/>
      <c r="C20" s="3"/>
      <c r="D20" s="3"/>
      <c r="E20" s="3"/>
      <c r="F20" s="3"/>
      <c r="G20" s="3"/>
      <c r="I20" s="41"/>
      <c r="J20" s="41"/>
      <c r="K20" s="65"/>
      <c r="L20" s="42"/>
      <c r="M20" s="42"/>
      <c r="N20" s="42"/>
      <c r="O20" s="32" t="s">
        <v>146</v>
      </c>
      <c r="P20" s="42"/>
      <c r="Q20" s="32" t="s">
        <v>146</v>
      </c>
      <c r="R20" s="3"/>
      <c r="S20" s="155"/>
      <c r="T20" s="155"/>
    </row>
    <row r="21" spans="1:20" ht="36.75" customHeight="1" thickBot="1" x14ac:dyDescent="0.35">
      <c r="A21" s="3"/>
      <c r="B21" s="1127" t="s">
        <v>305</v>
      </c>
      <c r="C21" s="1126"/>
      <c r="D21" s="1126"/>
      <c r="E21" s="1126"/>
      <c r="F21" s="1126"/>
      <c r="G21" s="1126"/>
      <c r="H21" s="1126"/>
      <c r="I21" s="41"/>
      <c r="J21" s="41"/>
      <c r="K21" s="65"/>
      <c r="L21" s="42"/>
      <c r="M21" s="42"/>
      <c r="N21" s="42"/>
      <c r="O21" s="32"/>
      <c r="P21" s="42"/>
      <c r="Q21" s="32"/>
      <c r="R21" s="3"/>
      <c r="S21" s="155"/>
      <c r="T21" s="155"/>
    </row>
    <row r="22" spans="1:20" ht="21.95" customHeight="1" x14ac:dyDescent="0.2">
      <c r="A22" s="3"/>
      <c r="B22" s="28" t="s">
        <v>98</v>
      </c>
      <c r="C22" s="39" t="s">
        <v>99</v>
      </c>
      <c r="D22" s="4" t="s">
        <v>148</v>
      </c>
      <c r="E22" s="39">
        <v>144</v>
      </c>
      <c r="F22" s="4" t="s">
        <v>147</v>
      </c>
      <c r="G22" s="50" t="s">
        <v>244</v>
      </c>
      <c r="H22" s="29" t="s">
        <v>205</v>
      </c>
      <c r="I22" s="4" t="s">
        <v>204</v>
      </c>
      <c r="J22" s="91" t="s">
        <v>220</v>
      </c>
      <c r="K22" s="43">
        <v>10.32</v>
      </c>
      <c r="L22" s="30">
        <f t="shared" ref="L22:L32" si="3">40950/$K22</f>
        <v>3968.0232558139533</v>
      </c>
      <c r="M22" s="31">
        <f t="shared" ref="M22:M32" si="4">+$M$8*$K22</f>
        <v>4.5975600000000005</v>
      </c>
      <c r="N22" s="72"/>
      <c r="O22" s="60">
        <f t="shared" ref="O22:O32" si="5">+$K22*$N22</f>
        <v>0</v>
      </c>
      <c r="P22" s="72"/>
      <c r="Q22" s="60">
        <f t="shared" ref="Q22:Q32" si="6">($P22/$E22)*$K22</f>
        <v>0</v>
      </c>
      <c r="R22" s="3"/>
      <c r="S22" s="155"/>
      <c r="T22" s="155"/>
    </row>
    <row r="23" spans="1:20" ht="21.95" customHeight="1" x14ac:dyDescent="0.2">
      <c r="A23" s="3"/>
      <c r="B23" s="28" t="s">
        <v>98</v>
      </c>
      <c r="C23" s="39" t="s">
        <v>99</v>
      </c>
      <c r="D23" s="4" t="s">
        <v>148</v>
      </c>
      <c r="E23" s="39">
        <v>144</v>
      </c>
      <c r="F23" s="4" t="s">
        <v>147</v>
      </c>
      <c r="G23" s="50" t="s">
        <v>244</v>
      </c>
      <c r="H23" s="29" t="s">
        <v>156</v>
      </c>
      <c r="I23" s="4" t="s">
        <v>103</v>
      </c>
      <c r="J23" s="91" t="s">
        <v>219</v>
      </c>
      <c r="K23" s="43">
        <v>10.69</v>
      </c>
      <c r="L23" s="30">
        <f t="shared" si="3"/>
        <v>3830.682881197381</v>
      </c>
      <c r="M23" s="31">
        <f t="shared" si="4"/>
        <v>4.7623949999999997</v>
      </c>
      <c r="N23" s="82"/>
      <c r="O23" s="83">
        <f t="shared" si="5"/>
        <v>0</v>
      </c>
      <c r="P23" s="82"/>
      <c r="Q23" s="84">
        <f t="shared" si="6"/>
        <v>0</v>
      </c>
      <c r="R23" s="3"/>
      <c r="S23" s="155"/>
      <c r="T23" s="155"/>
    </row>
    <row r="24" spans="1:20" ht="21.95" customHeight="1" x14ac:dyDescent="0.2">
      <c r="A24" s="3"/>
      <c r="B24" s="33" t="s">
        <v>98</v>
      </c>
      <c r="C24" s="39" t="s">
        <v>99</v>
      </c>
      <c r="D24" s="4" t="s">
        <v>251</v>
      </c>
      <c r="E24" s="47">
        <v>145</v>
      </c>
      <c r="F24" s="4" t="s">
        <v>100</v>
      </c>
      <c r="G24" s="50" t="s">
        <v>244</v>
      </c>
      <c r="H24" s="29" t="s">
        <v>157</v>
      </c>
      <c r="I24" s="4" t="s">
        <v>101</v>
      </c>
      <c r="J24" s="91" t="s">
        <v>221</v>
      </c>
      <c r="K24" s="43">
        <v>7.81</v>
      </c>
      <c r="L24" s="30">
        <f t="shared" si="3"/>
        <v>5243.2778489116517</v>
      </c>
      <c r="M24" s="31">
        <f t="shared" si="4"/>
        <v>3.479355</v>
      </c>
      <c r="N24" s="73"/>
      <c r="O24" s="63">
        <f t="shared" si="5"/>
        <v>0</v>
      </c>
      <c r="P24" s="73"/>
      <c r="Q24" s="61">
        <f t="shared" si="6"/>
        <v>0</v>
      </c>
      <c r="R24" s="3"/>
      <c r="S24" s="155"/>
      <c r="T24" s="155"/>
    </row>
    <row r="25" spans="1:20" ht="21.95" customHeight="1" x14ac:dyDescent="0.2">
      <c r="A25" s="3"/>
      <c r="B25" s="33" t="s">
        <v>272</v>
      </c>
      <c r="C25" s="51" t="s">
        <v>274</v>
      </c>
      <c r="D25" s="4" t="s">
        <v>273</v>
      </c>
      <c r="E25" s="47">
        <v>60</v>
      </c>
      <c r="F25" s="4" t="s">
        <v>269</v>
      </c>
      <c r="G25" s="50" t="s">
        <v>244</v>
      </c>
      <c r="H25" s="29" t="s">
        <v>157</v>
      </c>
      <c r="I25" s="4" t="s">
        <v>271</v>
      </c>
      <c r="J25" s="91" t="s">
        <v>270</v>
      </c>
      <c r="K25" s="43">
        <v>1.91</v>
      </c>
      <c r="L25" s="30">
        <f t="shared" si="3"/>
        <v>21439.790575916231</v>
      </c>
      <c r="M25" s="31">
        <f t="shared" si="4"/>
        <v>0.85090500000000002</v>
      </c>
      <c r="N25" s="73"/>
      <c r="O25" s="63">
        <f t="shared" si="5"/>
        <v>0</v>
      </c>
      <c r="P25" s="73"/>
      <c r="Q25" s="61">
        <f t="shared" si="6"/>
        <v>0</v>
      </c>
      <c r="R25" s="3"/>
      <c r="S25" s="155"/>
      <c r="T25" s="155"/>
    </row>
    <row r="26" spans="1:20" ht="21.95" customHeight="1" x14ac:dyDescent="0.2">
      <c r="A26" s="3"/>
      <c r="B26" s="28" t="s">
        <v>98</v>
      </c>
      <c r="C26" s="39" t="s">
        <v>99</v>
      </c>
      <c r="D26" s="4" t="s">
        <v>148</v>
      </c>
      <c r="E26" s="39">
        <v>291</v>
      </c>
      <c r="F26" s="4" t="s">
        <v>102</v>
      </c>
      <c r="G26" s="50" t="s">
        <v>244</v>
      </c>
      <c r="H26" s="29" t="s">
        <v>141</v>
      </c>
      <c r="I26" s="34" t="s">
        <v>127</v>
      </c>
      <c r="J26" s="91" t="s">
        <v>222</v>
      </c>
      <c r="K26" s="43">
        <v>16.25</v>
      </c>
      <c r="L26" s="30">
        <f t="shared" si="3"/>
        <v>2520</v>
      </c>
      <c r="M26" s="31">
        <f t="shared" si="4"/>
        <v>7.2393749999999999</v>
      </c>
      <c r="N26" s="73"/>
      <c r="O26" s="63">
        <f t="shared" si="5"/>
        <v>0</v>
      </c>
      <c r="P26" s="73"/>
      <c r="Q26" s="61">
        <f t="shared" si="6"/>
        <v>0</v>
      </c>
      <c r="R26" s="3"/>
      <c r="S26" s="155"/>
      <c r="T26" s="155"/>
    </row>
    <row r="27" spans="1:20" ht="21.95" customHeight="1" x14ac:dyDescent="0.2">
      <c r="A27" s="3"/>
      <c r="B27" s="28" t="s">
        <v>98</v>
      </c>
      <c r="C27" s="47" t="s">
        <v>133</v>
      </c>
      <c r="D27" s="4" t="s">
        <v>251</v>
      </c>
      <c r="E27" s="39">
        <v>286</v>
      </c>
      <c r="F27" s="4" t="s">
        <v>102</v>
      </c>
      <c r="G27" s="50" t="s">
        <v>244</v>
      </c>
      <c r="H27" s="29" t="s">
        <v>145</v>
      </c>
      <c r="I27" s="4" t="s">
        <v>138</v>
      </c>
      <c r="J27" s="91" t="s">
        <v>223</v>
      </c>
      <c r="K27" s="43">
        <v>15.75</v>
      </c>
      <c r="L27" s="30">
        <f t="shared" si="3"/>
        <v>2600</v>
      </c>
      <c r="M27" s="31">
        <f t="shared" si="4"/>
        <v>7.0166250000000003</v>
      </c>
      <c r="N27" s="73"/>
      <c r="O27" s="63">
        <f t="shared" si="5"/>
        <v>0</v>
      </c>
      <c r="P27" s="73"/>
      <c r="Q27" s="61">
        <f t="shared" si="6"/>
        <v>0</v>
      </c>
      <c r="R27" s="3"/>
      <c r="S27" s="155"/>
      <c r="T27" s="155"/>
    </row>
    <row r="28" spans="1:20" ht="21.95" customHeight="1" x14ac:dyDescent="0.2">
      <c r="A28" s="3"/>
      <c r="B28" s="28" t="s">
        <v>98</v>
      </c>
      <c r="C28" s="47" t="s">
        <v>140</v>
      </c>
      <c r="D28" s="4" t="s">
        <v>265</v>
      </c>
      <c r="E28" s="39">
        <v>282</v>
      </c>
      <c r="F28" s="4" t="s">
        <v>136</v>
      </c>
      <c r="G28" s="50" t="s">
        <v>244</v>
      </c>
      <c r="H28" s="29" t="s">
        <v>143</v>
      </c>
      <c r="I28" s="4" t="s">
        <v>137</v>
      </c>
      <c r="J28" s="91" t="s">
        <v>224</v>
      </c>
      <c r="K28" s="43">
        <v>10.52</v>
      </c>
      <c r="L28" s="30">
        <f t="shared" si="3"/>
        <v>3892.5855513307988</v>
      </c>
      <c r="M28" s="31">
        <f t="shared" si="4"/>
        <v>4.6866599999999998</v>
      </c>
      <c r="N28" s="73"/>
      <c r="O28" s="63">
        <f t="shared" si="5"/>
        <v>0</v>
      </c>
      <c r="P28" s="73"/>
      <c r="Q28" s="61">
        <f t="shared" si="6"/>
        <v>0</v>
      </c>
      <c r="R28" s="3"/>
      <c r="S28" s="155"/>
      <c r="T28" s="155"/>
    </row>
    <row r="29" spans="1:20" ht="21.95" customHeight="1" x14ac:dyDescent="0.2">
      <c r="A29" s="3"/>
      <c r="B29" s="28" t="s">
        <v>98</v>
      </c>
      <c r="C29" s="47" t="s">
        <v>133</v>
      </c>
      <c r="D29" s="4" t="s">
        <v>251</v>
      </c>
      <c r="E29" s="39">
        <v>286</v>
      </c>
      <c r="F29" s="4" t="s">
        <v>102</v>
      </c>
      <c r="G29" s="50" t="s">
        <v>244</v>
      </c>
      <c r="H29" s="29" t="s">
        <v>158</v>
      </c>
      <c r="I29" s="4" t="s">
        <v>134</v>
      </c>
      <c r="J29" s="91" t="s">
        <v>225</v>
      </c>
      <c r="K29" s="43">
        <v>18.37</v>
      </c>
      <c r="L29" s="30">
        <f t="shared" si="3"/>
        <v>2229.1780076211212</v>
      </c>
      <c r="M29" s="31">
        <f t="shared" si="4"/>
        <v>8.1838350000000002</v>
      </c>
      <c r="N29" s="73"/>
      <c r="O29" s="63">
        <f t="shared" si="5"/>
        <v>0</v>
      </c>
      <c r="P29" s="73"/>
      <c r="Q29" s="61">
        <f t="shared" si="6"/>
        <v>0</v>
      </c>
      <c r="R29" s="3"/>
      <c r="S29" s="155"/>
      <c r="T29" s="155"/>
    </row>
    <row r="30" spans="1:20" ht="21.95" customHeight="1" x14ac:dyDescent="0.2">
      <c r="A30" s="3"/>
      <c r="B30" s="28" t="s">
        <v>98</v>
      </c>
      <c r="C30" s="47" t="s">
        <v>139</v>
      </c>
      <c r="D30" s="4" t="s">
        <v>266</v>
      </c>
      <c r="E30" s="39">
        <v>555</v>
      </c>
      <c r="F30" s="4" t="s">
        <v>135</v>
      </c>
      <c r="G30" s="50" t="s">
        <v>244</v>
      </c>
      <c r="H30" s="29" t="s">
        <v>142</v>
      </c>
      <c r="I30" s="4" t="s">
        <v>192</v>
      </c>
      <c r="J30" s="91" t="s">
        <v>226</v>
      </c>
      <c r="K30" s="43">
        <v>30.97</v>
      </c>
      <c r="L30" s="30">
        <f t="shared" si="3"/>
        <v>1322.2473361317404</v>
      </c>
      <c r="M30" s="31">
        <f t="shared" si="4"/>
        <v>13.797134999999999</v>
      </c>
      <c r="N30" s="73"/>
      <c r="O30" s="63">
        <f t="shared" si="5"/>
        <v>0</v>
      </c>
      <c r="P30" s="73"/>
      <c r="Q30" s="61">
        <f t="shared" si="6"/>
        <v>0</v>
      </c>
      <c r="R30" s="3"/>
      <c r="S30" s="155"/>
      <c r="T30" s="155"/>
    </row>
    <row r="31" spans="1:20" ht="21.95" customHeight="1" x14ac:dyDescent="0.2">
      <c r="A31" s="3"/>
      <c r="B31" s="28" t="s">
        <v>98</v>
      </c>
      <c r="C31" s="47" t="s">
        <v>99</v>
      </c>
      <c r="D31" s="4" t="s">
        <v>148</v>
      </c>
      <c r="E31" s="39">
        <v>289</v>
      </c>
      <c r="F31" s="4" t="s">
        <v>102</v>
      </c>
      <c r="G31" s="50" t="s">
        <v>244</v>
      </c>
      <c r="H31" s="29" t="s">
        <v>149</v>
      </c>
      <c r="I31" s="4" t="s">
        <v>150</v>
      </c>
      <c r="J31" s="91" t="s">
        <v>227</v>
      </c>
      <c r="K31" s="43">
        <v>9.7200000000000006</v>
      </c>
      <c r="L31" s="30">
        <f t="shared" si="3"/>
        <v>4212.9629629629626</v>
      </c>
      <c r="M31" s="31">
        <f t="shared" si="4"/>
        <v>4.33026</v>
      </c>
      <c r="N31" s="73"/>
      <c r="O31" s="63">
        <f t="shared" si="5"/>
        <v>0</v>
      </c>
      <c r="P31" s="73"/>
      <c r="Q31" s="61">
        <f t="shared" si="6"/>
        <v>0</v>
      </c>
      <c r="R31" s="3"/>
      <c r="S31" s="155"/>
      <c r="T31" s="155"/>
    </row>
    <row r="32" spans="1:20" ht="21.95" customHeight="1" thickBot="1" x14ac:dyDescent="0.25">
      <c r="A32" s="3"/>
      <c r="B32" s="28" t="s">
        <v>98</v>
      </c>
      <c r="C32" s="47" t="s">
        <v>99</v>
      </c>
      <c r="D32" s="4" t="s">
        <v>148</v>
      </c>
      <c r="E32" s="39">
        <v>289</v>
      </c>
      <c r="F32" s="4" t="s">
        <v>102</v>
      </c>
      <c r="G32" s="50" t="s">
        <v>244</v>
      </c>
      <c r="H32" s="33" t="s">
        <v>167</v>
      </c>
      <c r="I32" s="4" t="s">
        <v>151</v>
      </c>
      <c r="J32" s="91" t="s">
        <v>228</v>
      </c>
      <c r="K32" s="43">
        <v>12.84</v>
      </c>
      <c r="L32" s="30">
        <f t="shared" si="3"/>
        <v>3189.2523364485983</v>
      </c>
      <c r="M32" s="31">
        <f t="shared" si="4"/>
        <v>5.7202200000000003</v>
      </c>
      <c r="N32" s="74"/>
      <c r="O32" s="64">
        <f t="shared" si="5"/>
        <v>0</v>
      </c>
      <c r="P32" s="74"/>
      <c r="Q32" s="62">
        <f t="shared" si="6"/>
        <v>0</v>
      </c>
      <c r="R32" s="3"/>
      <c r="S32" s="155"/>
      <c r="T32" s="155"/>
    </row>
    <row r="33" spans="1:20" ht="32.25" customHeight="1" thickBot="1" x14ac:dyDescent="0.3">
      <c r="A33" s="3"/>
      <c r="B33" s="1127" t="s">
        <v>304</v>
      </c>
      <c r="C33" s="1126"/>
      <c r="D33" s="1126"/>
      <c r="E33" s="1126"/>
      <c r="F33" s="1126"/>
      <c r="G33" s="1126"/>
      <c r="H33" s="1126"/>
      <c r="I33" s="4"/>
      <c r="J33" s="4"/>
      <c r="K33" s="43"/>
      <c r="L33" s="30"/>
      <c r="M33" s="31"/>
      <c r="N33" s="67"/>
      <c r="O33" s="32"/>
      <c r="P33" s="67"/>
      <c r="Q33" s="32"/>
      <c r="R33" s="3"/>
      <c r="S33" s="155"/>
      <c r="T33" s="155"/>
    </row>
    <row r="34" spans="1:20" ht="24" customHeight="1" thickBot="1" x14ac:dyDescent="0.25">
      <c r="A34" s="3"/>
      <c r="B34" s="28" t="s">
        <v>190</v>
      </c>
      <c r="C34" s="39" t="s">
        <v>187</v>
      </c>
      <c r="D34" s="4" t="s">
        <v>267</v>
      </c>
      <c r="E34" s="39">
        <v>69</v>
      </c>
      <c r="F34" s="4" t="s">
        <v>188</v>
      </c>
      <c r="G34" s="68" t="s">
        <v>191</v>
      </c>
      <c r="H34" s="33"/>
      <c r="I34" s="4" t="s">
        <v>189</v>
      </c>
      <c r="J34" s="91" t="s">
        <v>229</v>
      </c>
      <c r="K34" s="43">
        <v>6.45</v>
      </c>
      <c r="L34" s="30">
        <f>40950/$K34</f>
        <v>6348.8372093023254</v>
      </c>
      <c r="M34" s="31">
        <f>+$M$8*$K34</f>
        <v>2.873475</v>
      </c>
      <c r="N34" s="75"/>
      <c r="O34" s="70">
        <f>+$K34*$N34</f>
        <v>0</v>
      </c>
      <c r="P34" s="76"/>
      <c r="Q34" s="71">
        <f>($P34/$E34)*$K34</f>
        <v>0</v>
      </c>
      <c r="R34" s="3"/>
      <c r="S34" s="155"/>
      <c r="T34" s="155"/>
    </row>
    <row r="35" spans="1:20" ht="7.5" customHeight="1" thickBot="1" x14ac:dyDescent="0.3">
      <c r="A35" s="3"/>
      <c r="B35" s="28"/>
      <c r="C35" s="48"/>
      <c r="D35" s="9"/>
      <c r="E35" s="48"/>
      <c r="F35" s="9"/>
      <c r="G35" s="19"/>
      <c r="H35" s="40"/>
      <c r="I35" s="9"/>
      <c r="J35" s="9"/>
      <c r="K35" s="66"/>
      <c r="L35" s="12"/>
      <c r="M35" s="13"/>
      <c r="N35" s="14"/>
      <c r="O35" s="15"/>
      <c r="P35" s="14"/>
      <c r="Q35" s="15"/>
      <c r="R35" s="3"/>
      <c r="S35" s="155"/>
      <c r="T35" s="155"/>
    </row>
    <row r="36" spans="1:20" ht="30" customHeight="1" thickBot="1" x14ac:dyDescent="0.3">
      <c r="A36" s="3"/>
      <c r="B36" s="106" t="s">
        <v>146</v>
      </c>
      <c r="C36" s="106"/>
      <c r="D36" s="106"/>
      <c r="E36" s="106"/>
      <c r="F36" s="106"/>
      <c r="H36" s="106"/>
      <c r="I36" s="106"/>
      <c r="J36" s="106"/>
      <c r="K36" s="106"/>
      <c r="L36" s="1123" t="s">
        <v>194</v>
      </c>
      <c r="M36" s="1124"/>
      <c r="N36" s="23">
        <f>SUM(N10:N34)</f>
        <v>0</v>
      </c>
      <c r="O36" s="23">
        <f>SUM(O10:O34)</f>
        <v>0</v>
      </c>
      <c r="P36" s="23">
        <f>SUM(P10:P34)</f>
        <v>0</v>
      </c>
      <c r="Q36" s="23">
        <f>SUM(Q10:Q34)</f>
        <v>0</v>
      </c>
      <c r="R36" s="3"/>
      <c r="S36" s="155"/>
      <c r="T36" s="155"/>
    </row>
    <row r="37" spans="1:20" ht="17.25" customHeight="1" x14ac:dyDescent="0.25">
      <c r="A37" s="3"/>
      <c r="B37" s="1115" t="s">
        <v>254</v>
      </c>
      <c r="C37" s="1115"/>
      <c r="D37" s="1115"/>
      <c r="E37" s="1115"/>
      <c r="F37" s="1115"/>
      <c r="G37" s="1115"/>
      <c r="H37" s="1115"/>
      <c r="I37" s="1115"/>
      <c r="J37" s="1115"/>
      <c r="K37" s="1115"/>
      <c r="L37" s="1117"/>
      <c r="M37" s="1117"/>
      <c r="N37" s="59"/>
      <c r="O37" s="59"/>
      <c r="P37" s="59"/>
      <c r="Q37" s="59"/>
      <c r="R37" s="3"/>
      <c r="S37" s="155"/>
      <c r="T37" s="155"/>
    </row>
    <row r="38" spans="1:20" ht="15.75" customHeight="1" x14ac:dyDescent="0.25">
      <c r="A38" s="3"/>
      <c r="B38" s="1130" t="s">
        <v>263</v>
      </c>
      <c r="C38" s="1130"/>
      <c r="D38" s="1130"/>
      <c r="E38" s="1130"/>
      <c r="F38" s="1130"/>
      <c r="G38" s="1130"/>
      <c r="H38" s="1130"/>
      <c r="I38" s="17"/>
      <c r="J38" s="17"/>
      <c r="K38" s="17"/>
      <c r="L38" s="81"/>
      <c r="M38" s="81"/>
      <c r="N38" s="59"/>
      <c r="O38" s="59"/>
      <c r="P38" s="59"/>
      <c r="Q38" s="59"/>
      <c r="R38" s="3"/>
      <c r="S38" s="155"/>
      <c r="T38" s="155"/>
    </row>
    <row r="39" spans="1:20" ht="30" customHeight="1" x14ac:dyDescent="0.25">
      <c r="A39" s="3"/>
      <c r="B39" s="102"/>
      <c r="C39" s="102"/>
      <c r="D39" s="102"/>
      <c r="E39" s="102"/>
      <c r="F39" s="102"/>
      <c r="G39" s="96" t="s">
        <v>311</v>
      </c>
      <c r="H39" s="102"/>
      <c r="I39" s="97" t="s">
        <v>278</v>
      </c>
      <c r="J39" s="102"/>
      <c r="K39" s="17"/>
      <c r="L39" s="1117"/>
      <c r="M39" s="1117"/>
      <c r="N39" s="59"/>
      <c r="O39" s="59"/>
      <c r="P39" s="59"/>
      <c r="Q39" s="59"/>
      <c r="R39" s="3"/>
      <c r="S39" s="155"/>
      <c r="T39" s="155"/>
    </row>
    <row r="40" spans="1:20" ht="15" customHeight="1" x14ac:dyDescent="0.2">
      <c r="A40" s="3"/>
      <c r="B40" s="33"/>
      <c r="C40" s="47"/>
      <c r="D40" s="3"/>
      <c r="E40" s="47"/>
      <c r="F40" s="3"/>
      <c r="G40" s="3" t="s">
        <v>308</v>
      </c>
      <c r="H40" s="3"/>
      <c r="I40" s="89"/>
      <c r="J40" s="89"/>
      <c r="K40" s="89"/>
      <c r="L40" s="58"/>
      <c r="M40" s="1116"/>
      <c r="N40" s="1116"/>
      <c r="O40" s="1116"/>
      <c r="P40" s="1116"/>
      <c r="Q40" s="3"/>
      <c r="R40" s="3"/>
      <c r="S40" s="155"/>
      <c r="T40" s="155"/>
    </row>
    <row r="41" spans="1:20" ht="15" customHeight="1" x14ac:dyDescent="0.2">
      <c r="A41" s="3"/>
      <c r="B41" s="33"/>
      <c r="C41" s="47"/>
      <c r="D41" s="3"/>
      <c r="E41" s="47"/>
      <c r="F41" s="3"/>
      <c r="H41" s="3"/>
      <c r="I41" s="89"/>
      <c r="J41" s="89"/>
      <c r="K41" s="89"/>
      <c r="L41" s="58"/>
      <c r="M41" s="95"/>
      <c r="N41" s="95"/>
      <c r="O41" s="3"/>
      <c r="P41" s="95"/>
      <c r="Q41" s="3"/>
      <c r="R41" s="3"/>
      <c r="S41" s="155"/>
      <c r="T41" s="155"/>
    </row>
    <row r="42" spans="1:20" ht="12" customHeight="1" x14ac:dyDescent="0.2">
      <c r="A42" s="3"/>
      <c r="B42" s="33"/>
      <c r="C42" s="47"/>
      <c r="D42" s="3"/>
      <c r="E42" s="47"/>
      <c r="F42" s="3"/>
      <c r="G42" s="80"/>
      <c r="H42" s="86"/>
      <c r="I42" s="80"/>
      <c r="J42" s="80"/>
      <c r="K42" s="3"/>
      <c r="L42" s="3"/>
      <c r="M42" s="3"/>
      <c r="N42" s="3"/>
      <c r="O42" s="3"/>
      <c r="P42" s="3"/>
      <c r="Q42" s="3"/>
      <c r="R42" s="3"/>
      <c r="S42" s="155"/>
      <c r="T42" s="155"/>
    </row>
    <row r="43" spans="1:20" x14ac:dyDescent="0.2">
      <c r="C43" s="159"/>
      <c r="D43" s="155"/>
      <c r="E43" s="159"/>
      <c r="F43" s="155"/>
      <c r="G43" s="155"/>
      <c r="H43" s="155"/>
      <c r="I43" s="155"/>
      <c r="J43" s="155"/>
      <c r="K43" s="155"/>
      <c r="L43" s="155"/>
      <c r="M43" s="155"/>
      <c r="N43" s="155"/>
      <c r="O43" s="155"/>
      <c r="P43" s="155"/>
      <c r="Q43" s="155"/>
      <c r="R43" s="155"/>
      <c r="S43" s="155"/>
      <c r="T43" s="155"/>
    </row>
    <row r="44" spans="1:20" x14ac:dyDescent="0.2">
      <c r="C44" s="159"/>
      <c r="D44" s="155"/>
      <c r="E44" s="159"/>
      <c r="F44" s="155"/>
      <c r="G44" s="155"/>
      <c r="H44" s="155"/>
      <c r="I44" s="155"/>
      <c r="J44" s="155"/>
      <c r="K44" s="155"/>
      <c r="L44" s="155"/>
      <c r="M44" s="155"/>
      <c r="N44" s="155"/>
      <c r="O44" s="155"/>
      <c r="P44" s="155"/>
      <c r="Q44" s="155"/>
      <c r="R44" s="155"/>
      <c r="S44" s="155"/>
      <c r="T44" s="155"/>
    </row>
    <row r="45" spans="1:20" x14ac:dyDescent="0.2">
      <c r="C45" s="159"/>
      <c r="D45" s="155"/>
      <c r="E45" s="159"/>
      <c r="F45" s="155"/>
      <c r="G45" s="155"/>
      <c r="H45" s="155"/>
      <c r="I45" s="155"/>
      <c r="J45" s="155"/>
      <c r="K45" s="155"/>
      <c r="L45" s="155"/>
      <c r="M45" s="155"/>
      <c r="N45" s="155"/>
      <c r="O45" s="155"/>
      <c r="P45" s="155"/>
      <c r="Q45" s="155"/>
      <c r="R45" s="155"/>
      <c r="S45" s="155"/>
      <c r="T45" s="155"/>
    </row>
    <row r="46" spans="1:20" x14ac:dyDescent="0.2">
      <c r="C46" s="159"/>
      <c r="D46" s="155"/>
      <c r="E46" s="159"/>
      <c r="F46" s="155"/>
      <c r="G46" s="155"/>
      <c r="H46" s="155"/>
      <c r="I46" s="155"/>
      <c r="J46" s="155"/>
      <c r="K46" s="155"/>
      <c r="L46" s="155"/>
      <c r="M46" s="155"/>
      <c r="N46" s="155"/>
      <c r="O46" s="155"/>
      <c r="P46" s="155"/>
      <c r="Q46" s="155"/>
      <c r="R46" s="155"/>
      <c r="S46" s="155"/>
      <c r="T46" s="155"/>
    </row>
  </sheetData>
  <sheetProtection selectLockedCells="1"/>
  <mergeCells count="13">
    <mergeCell ref="N5:Q5"/>
    <mergeCell ref="G7:H7"/>
    <mergeCell ref="L36:M36"/>
    <mergeCell ref="B9:H9"/>
    <mergeCell ref="B21:H21"/>
    <mergeCell ref="B33:H33"/>
    <mergeCell ref="N6:O6"/>
    <mergeCell ref="P6:Q6"/>
    <mergeCell ref="B38:H38"/>
    <mergeCell ref="L37:M37"/>
    <mergeCell ref="B37:K37"/>
    <mergeCell ref="M40:P40"/>
    <mergeCell ref="L39:M39"/>
  </mergeCells>
  <phoneticPr fontId="0" type="noConversion"/>
  <hyperlinks>
    <hyperlink ref="I39" r:id="rId1" xr:uid="{00000000-0004-0000-0800-000000000000}"/>
  </hyperlinks>
  <printOptions horizontalCentered="1"/>
  <pageMargins left="0.47" right="0.24" top="0.5" bottom="0.32" header="0.5" footer="0.25"/>
  <pageSetup scale="57" fitToHeight="4" orientation="landscape" horizontalDpi="240" verticalDpi="144"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vt:i4>
      </vt:variant>
    </vt:vector>
  </HeadingPairs>
  <TitlesOfParts>
    <vt:vector size="40" baseType="lpstr">
      <vt:lpstr>SY20-21 CALCULATOR RGBRAND OLD</vt:lpstr>
      <vt:lpstr>SY2526 RG BRAND CALCULATOR</vt:lpstr>
      <vt:lpstr>SY2526 GENERIC GENERAL INTROD</vt:lpstr>
      <vt:lpstr>SY2526 GENERAL INFORMATION NOI</vt:lpstr>
      <vt:lpstr>SY2526 GENERAL INFORM. NOT NOI</vt:lpstr>
      <vt:lpstr>SY2526 REBATE REQUEST FORM</vt:lpstr>
      <vt:lpstr>SY2526 ELIGIBLE DISTRIB. BRANDS</vt:lpstr>
      <vt:lpstr>#1-B RED GOLD &amp; DISTR SY 09-10</vt:lpstr>
      <vt:lpstr>#1-B alt. RG Brands SY 09-10</vt:lpstr>
      <vt:lpstr>SY2526 Ebate Enrollment Form</vt:lpstr>
      <vt:lpstr>SY2223 EBATE DISTRI. AGREEMENT </vt:lpstr>
      <vt:lpstr>SY2526 South Carolina</vt:lpstr>
      <vt:lpstr>'#1-B alt. RG Brands SY 09-10'!Print_Area</vt:lpstr>
      <vt:lpstr>'#1-B RED GOLD &amp; DISTR SY 09-10'!Print_Area</vt:lpstr>
      <vt:lpstr>'SY20-21 CALCULATOR RGBRAND OLD'!Print_Area</vt:lpstr>
      <vt:lpstr>'SY2223 EBATE DISTRI. AGREEMENT '!Print_Area</vt:lpstr>
      <vt:lpstr>'SY2526 Ebate Enrollment Form'!Print_Area</vt:lpstr>
      <vt:lpstr>'SY2526 ELIGIBLE DISTRIB. BRANDS'!Print_Area</vt:lpstr>
      <vt:lpstr>'SY2526 GENERAL INFORM. NOT NOI'!Print_Area</vt:lpstr>
      <vt:lpstr>'SY2526 GENERAL INFORMATION NOI'!Print_Area</vt:lpstr>
      <vt:lpstr>'SY2526 GENERIC GENERAL INTROD'!Print_Area</vt:lpstr>
      <vt:lpstr>'SY2526 REBATE REQUEST FORM'!Print_Area</vt:lpstr>
      <vt:lpstr>'SY2526 RG BRAND CALCULATOR'!Print_Area</vt:lpstr>
      <vt:lpstr>'SY2526 South Carolina'!Print_Area</vt:lpstr>
      <vt:lpstr>'#1-B alt. RG Brands SY 09-10'!Print_Titles</vt:lpstr>
      <vt:lpstr>'#1-B RED GOLD &amp; DISTR SY 09-10'!Print_Titles</vt:lpstr>
      <vt:lpstr>'SY20-21 CALCULATOR RGBRAND OLD'!Print_Titles</vt:lpstr>
      <vt:lpstr>'SY2223 EBATE DISTRI. AGREEMENT '!Print_Titles</vt:lpstr>
      <vt:lpstr>'SY2526 ELIGIBLE DISTRIB. BRANDS'!Print_Titles</vt:lpstr>
      <vt:lpstr>'SY2526 REBATE REQUEST FORM'!Print_Titles</vt:lpstr>
      <vt:lpstr>'SY2526 RG BRAND CALCULATOR'!Print_Titles</vt:lpstr>
      <vt:lpstr>'SY2526 South Carolina'!Print_Titles</vt:lpstr>
      <vt:lpstr>'SY2526 RG BRAND CALCULATOR'!PTV</vt:lpstr>
      <vt:lpstr>PTV</vt:lpstr>
      <vt:lpstr>'SY2526 RG BRAND CALCULATOR'!School_Year</vt:lpstr>
      <vt:lpstr>School_Year</vt:lpstr>
      <vt:lpstr>'SY2526 RG BRAND CALCULATOR'!SEPDSRD</vt:lpstr>
      <vt:lpstr>SEPDSRD</vt:lpstr>
      <vt:lpstr>'SY2526 RG BRAND CALCULATOR'!TLW</vt:lpstr>
      <vt:lpstr>TLW</vt:lpstr>
    </vt:vector>
  </TitlesOfParts>
  <Company>IS Department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dhalt</dc:creator>
  <cp:lastModifiedBy>Danielle Meiring</cp:lastModifiedBy>
  <cp:lastPrinted>2024-11-04T13:26:19Z</cp:lastPrinted>
  <dcterms:created xsi:type="dcterms:W3CDTF">2005-03-17T17:18:06Z</dcterms:created>
  <dcterms:modified xsi:type="dcterms:W3CDTF">2025-01-02T21:56:09Z</dcterms:modified>
</cp:coreProperties>
</file>