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N:\State Aid\1. State Aid Calculations\FY2021 State Aid\FINAL REPORTS\"/>
    </mc:Choice>
  </mc:AlternateContent>
  <xr:revisionPtr revIDLastSave="0" documentId="13_ncr:1_{0857E99D-ED89-4724-9CB9-D006CF3C2573}" xr6:coauthVersionLast="45" xr6:coauthVersionMax="45" xr10:uidLastSave="{00000000-0000-0000-0000-000000000000}"/>
  <bookViews>
    <workbookView xWindow="-120" yWindow="-120" windowWidth="29040" windowHeight="15840" tabRatio="837" xr2:uid="{00000000-000D-0000-FFFF-FFFF00000000}"/>
  </bookViews>
  <sheets>
    <sheet name="Updated  - 06_11_2021" sheetId="116" r:id="rId1"/>
    <sheet name="3% Rec_FinalSAFE" sheetId="115" state="hidden" r:id="rId2"/>
  </sheets>
  <externalReferences>
    <externalReference r:id="rId3"/>
    <externalReference r:id="rId4"/>
    <externalReference r:id="rId5"/>
  </externalReferences>
  <definedNames>
    <definedName name="_51002">[1]Districts!#REF!</definedName>
    <definedName name="_xlnm._FilterDatabase" localSheetId="0" hidden="1">'Updated  - 06_11_2021'!$A$9:$AF$157</definedName>
    <definedName name="_Key1" hidden="1">#REF!</definedName>
    <definedName name="_Order1" hidden="1">255</definedName>
    <definedName name="_Sort" hidden="1">#REF!</definedName>
    <definedName name="Acc_Enrollment">#REF!</definedName>
    <definedName name="ACT_COMPOSITE">#REF!</definedName>
    <definedName name="ACT_NUMBER_TESTED">#REF!</definedName>
    <definedName name="All_Other">#REF!</definedName>
    <definedName name="ATTENDANCE_RATES">#REF!</definedName>
    <definedName name="Average_Daily_Attendance">#REF!</definedName>
    <definedName name="Average_Daily_Membership">#REF!</definedName>
    <definedName name="Average_District_Salary">#REF!</definedName>
    <definedName name="Average_Local_Exper">#REF!</definedName>
    <definedName name="AVERAGE_SCHOOL_SALARY">#REF!</definedName>
    <definedName name="Average_Total_Exper">#REF!</definedName>
    <definedName name="Counselor_FTE">#REF!</definedName>
    <definedName name="Counselor_Ratio">#REF!</definedName>
    <definedName name="County_Gen_Fund_Revenue">#REF!</definedName>
    <definedName name="County_Spec_Fund_Revenue">#REF!</definedName>
    <definedName name="_xlnm.Criteria">#REF!</definedName>
    <definedName name="Cur_Select_01">#REF!</definedName>
    <definedName name="Cur_Select_02">#REF!</definedName>
    <definedName name="_xlnm.Database">#REF!</definedName>
    <definedName name="Database2">#REF!</definedName>
    <definedName name="District">#REF!</definedName>
    <definedName name="District_Attendance_Rate">#REF!</definedName>
    <definedName name="District_Code">#REF!</definedName>
    <definedName name="District_Name">#REF!</definedName>
    <definedName name="DROPOUTS">#REF!</definedName>
    <definedName name="Dropouts_Rate_10">#REF!</definedName>
    <definedName name="Dropouts_Rate_11">#REF!</definedName>
    <definedName name="Dropouts_Rate_12">#REF!</definedName>
    <definedName name="Dropouts_Rate_7">#REF!</definedName>
    <definedName name="Dropouts_Rate_8">#REF!</definedName>
    <definedName name="Dropouts_Rate_9">#REF!</definedName>
    <definedName name="DUX">#REF!</definedName>
    <definedName name="Employee_Benefits">#REF!</definedName>
    <definedName name="Employee_Salaries">#REF!</definedName>
    <definedName name="End_Year_Enrollment">#REF!</definedName>
    <definedName name="Expend_Per_Pupil">#REF!</definedName>
    <definedName name="FALL_ENROLLMENT">#REF!</definedName>
    <definedName name="Federal_Gen_Fund_Revenue">#REF!</definedName>
    <definedName name="Federal_Spec_Fund_Revenue">#REF!</definedName>
    <definedName name="Fill1">#REF!</definedName>
    <definedName name="Fill10">#REF!</definedName>
    <definedName name="Fill11">#REF!</definedName>
    <definedName name="Fill12">#REF!</definedName>
    <definedName name="Fill13">#REF!</definedName>
    <definedName name="Fill14">#REF!</definedName>
    <definedName name="Fill15">#REF!</definedName>
    <definedName name="Fill16">#REF!</definedName>
    <definedName name="Fill17">#REF!</definedName>
    <definedName name="Fill2">#REF!</definedName>
    <definedName name="Fill3">#REF!</definedName>
    <definedName name="Fill4">#REF!</definedName>
    <definedName name="Fill5">#REF!</definedName>
    <definedName name="Fill6">#REF!</definedName>
    <definedName name="Fill7">#REF!</definedName>
    <definedName name="Fill8">#REF!</definedName>
    <definedName name="Fill9">#REF!</definedName>
    <definedName name="Grade_Span">#REF!</definedName>
    <definedName name="Hill_City_51_2">[1]Districts!#REF!</definedName>
    <definedName name="HTML1_1" hidden="1">"[FY96ADM.XLS]Sheet1!$A$1:$H$179"</definedName>
    <definedName name="HTML1_10" hidden="1">"susanr@deca.state.sd.us"</definedName>
    <definedName name="HTML1_11" hidden="1">1</definedName>
    <definedName name="HTML1_12" hidden="1">"G:\FY96ADM.HTM"</definedName>
    <definedName name="HTML1_2" hidden="1">1</definedName>
    <definedName name="HTML1_3" hidden="1">"FY96 ADM"</definedName>
    <definedName name="HTML1_4" hidden="1">""</definedName>
    <definedName name="HTML1_5" hidden="1">""</definedName>
    <definedName name="HTML1_6" hidden="1">1</definedName>
    <definedName name="HTML1_7" hidden="1">-4146</definedName>
    <definedName name="HTML1_8" hidden="1">"9/24/96"</definedName>
    <definedName name="HTML1_9" hidden="1">"Susan Ryan "</definedName>
    <definedName name="HTML2_1" hidden="1">"[FY96ADM.XLS]Sheet1!$A$1:$I$179"</definedName>
    <definedName name="HTML2_10" hidden="1">"susanr@deca.state.sd.us"</definedName>
    <definedName name="HTML2_11" hidden="1">1</definedName>
    <definedName name="HTML2_12" hidden="1">"P:\INTRANET\FY96ADM.HTM"</definedName>
    <definedName name="HTML2_2" hidden="1">1</definedName>
    <definedName name="HTML2_3" hidden="1">"FY96 ADM"</definedName>
    <definedName name="HTML2_4" hidden="1">""</definedName>
    <definedName name="HTML2_5" hidden="1">""</definedName>
    <definedName name="HTML2_6" hidden="1">1</definedName>
    <definedName name="HTML2_7" hidden="1">-4146</definedName>
    <definedName name="HTML2_8" hidden="1">"9/24/96"</definedName>
    <definedName name="HTML2_9" hidden="1">" Susan Ryan"</definedName>
    <definedName name="HTMLCount" hidden="1">2</definedName>
    <definedName name="Import_Record">#NAME?</definedName>
    <definedName name="Jefferson_61_6">[2]Districts!#REF!</definedName>
    <definedName name="jolene" hidden="1">[3]LEVIES97!$A$6:$AA$182</definedName>
    <definedName name="K_Enrollment">#REF!</definedName>
    <definedName name="Less_Than_5_Year_Exp">#REF!</definedName>
    <definedName name="Librarian_FTE">#REF!</definedName>
    <definedName name="Librarian_Ratio">#REF!</definedName>
    <definedName name="Local_Gen_Fund_Revenue">#REF!</definedName>
    <definedName name="Local_Spec_Fund_Revenue">#REF!</definedName>
    <definedName name="Lost_Enrollment">#REF!</definedName>
    <definedName name="Max_Masters_Salary">#REF!</definedName>
    <definedName name="Minimum_Bach_Salary">#REF!</definedName>
    <definedName name="New_Enrollment">#REF!</definedName>
    <definedName name="No_Of_Advanced_Degree">#REF!</definedName>
    <definedName name="Num_Dropouts_10">#REF!</definedName>
    <definedName name="Num_Dropouts_11">#REF!</definedName>
    <definedName name="Num_Dropouts_12">#REF!</definedName>
    <definedName name="Num_Dropouts_7">#REF!</definedName>
    <definedName name="Num_Dropouts_8">#REF!</definedName>
    <definedName name="Num_Dropouts_9">#REF!</definedName>
    <definedName name="NUMBER_GRADUATES">#REF!</definedName>
    <definedName name="OTIS_LENNON_NUMBER_TESTED">#REF!</definedName>
    <definedName name="OTIS_LENNON_PERCENTILE">#REF!</definedName>
    <definedName name="Overall_Dropout_Rate">#REF!</definedName>
    <definedName name="PartVSec1">#REF!</definedName>
    <definedName name="PartVSec2">#REF!</definedName>
    <definedName name="Perc_Less_Than_5_Year_Exp">#REF!</definedName>
    <definedName name="Percent_Of_Advanced_Degree">#REF!</definedName>
    <definedName name="Principal_FTE">#REF!</definedName>
    <definedName name="Principal_Ratio">#REF!</definedName>
    <definedName name="_xlnm.Print_Area" localSheetId="0">'Updated  - 06_11_2021'!$A$1:$AE$162</definedName>
    <definedName name="_xlnm.Print_Titles" localSheetId="0">'Updated  - 06_11_2021'!$1:$8</definedName>
    <definedName name="QRY___Dist_by_Disability__3_21_">#REF!</definedName>
    <definedName name="Qry_District_by_Disability">#REF!</definedName>
    <definedName name="QRY1_12ADMFinal_Out">#REF!</definedName>
    <definedName name="QryADM1_12Add">#REF!</definedName>
    <definedName name="QryADM1_12Subtract">#REF!</definedName>
    <definedName name="QryADMKgAdd">#REF!</definedName>
    <definedName name="QryADMKgSubtract">#REF!</definedName>
    <definedName name="QryKGADMFinal_out">#REF!</definedName>
    <definedName name="Retained_Student_Ratio">#REF!</definedName>
    <definedName name="Retained_Students">#REF!</definedName>
    <definedName name="school_area">#REF!</definedName>
    <definedName name="School_Attendance_Rate">#REF!</definedName>
    <definedName name="School_Code">#REF!</definedName>
    <definedName name="SCHOOL_NAME">#REF!</definedName>
    <definedName name="School_Phone_Num">#REF!</definedName>
    <definedName name="School_Principal">#REF!</definedName>
    <definedName name="School_Principal_Num">#REF!</definedName>
    <definedName name="School_Type">#REF!</definedName>
    <definedName name="STANFORD_METROPOLITAN_PERCENTILE">#REF!</definedName>
    <definedName name="State_Gen_Fund_Revenue">#REF!</definedName>
    <definedName name="State_Spec_Fund_Revenue">#REF!</definedName>
    <definedName name="STUDENT_TO_STAFF_RATIO">#REF!</definedName>
    <definedName name="TBL1_12ADM1_Out">#REF!</definedName>
    <definedName name="TblAttndanceCenterSummary">#REF!</definedName>
    <definedName name="TblAttndanceCenterSummary1">#REF!</definedName>
    <definedName name="Teacher_FTE">#REF!</definedName>
    <definedName name="Teacher_Ratio">#REF!</definedName>
    <definedName name="test">[1]Districts!#REF!</definedName>
    <definedName name="Tot_Number_Of_Teachers">#REF!</definedName>
    <definedName name="Total_Expenditure">#REF!</definedName>
    <definedName name="TOTAL_INSTRUCTIONAL_STAFF">#REF!</definedName>
    <definedName name="Totals_by_School_District">#REF!</definedName>
    <definedName name="Y">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8" i="116" l="1"/>
  <c r="K158" i="116"/>
  <c r="J158" i="116"/>
  <c r="I158" i="116"/>
  <c r="G158" i="116"/>
  <c r="F158" i="116"/>
  <c r="E158" i="116"/>
  <c r="D158" i="116"/>
  <c r="C158" i="116"/>
  <c r="U157" i="116"/>
  <c r="S157" i="116"/>
  <c r="R157" i="116"/>
  <c r="Q157" i="116"/>
  <c r="T157" i="116" s="1"/>
  <c r="W157" i="116" s="1"/>
  <c r="O157" i="116"/>
  <c r="AC157" i="116" s="1"/>
  <c r="L157" i="116"/>
  <c r="M157" i="116" s="1"/>
  <c r="AC156" i="116"/>
  <c r="U156" i="116"/>
  <c r="S156" i="116"/>
  <c r="R156" i="116"/>
  <c r="Q156" i="116"/>
  <c r="O156" i="116"/>
  <c r="L156" i="116"/>
  <c r="M156" i="116" s="1"/>
  <c r="U155" i="116"/>
  <c r="S155" i="116"/>
  <c r="R155" i="116"/>
  <c r="Q155" i="116"/>
  <c r="O155" i="116"/>
  <c r="AC155" i="116" s="1"/>
  <c r="L155" i="116"/>
  <c r="M155" i="116" s="1"/>
  <c r="U154" i="116"/>
  <c r="S154" i="116"/>
  <c r="R154" i="116"/>
  <c r="Q154" i="116"/>
  <c r="O154" i="116"/>
  <c r="AC154" i="116" s="1"/>
  <c r="L154" i="116"/>
  <c r="M154" i="116" s="1"/>
  <c r="U153" i="116"/>
  <c r="S153" i="116"/>
  <c r="R153" i="116"/>
  <c r="Q153" i="116"/>
  <c r="O153" i="116"/>
  <c r="AC153" i="116" s="1"/>
  <c r="L153" i="116"/>
  <c r="M153" i="116" s="1"/>
  <c r="U152" i="116"/>
  <c r="S152" i="116"/>
  <c r="R152" i="116"/>
  <c r="Q152" i="116"/>
  <c r="O152" i="116"/>
  <c r="AC152" i="116" s="1"/>
  <c r="L152" i="116"/>
  <c r="M152" i="116" s="1"/>
  <c r="U151" i="116"/>
  <c r="S151" i="116"/>
  <c r="R151" i="116"/>
  <c r="Q151" i="116"/>
  <c r="O151" i="116"/>
  <c r="AC151" i="116" s="1"/>
  <c r="L151" i="116"/>
  <c r="M151" i="116" s="1"/>
  <c r="U150" i="116"/>
  <c r="S150" i="116"/>
  <c r="R150" i="116"/>
  <c r="Q150" i="116"/>
  <c r="O150" i="116"/>
  <c r="AC150" i="116" s="1"/>
  <c r="L150" i="116"/>
  <c r="M150" i="116" s="1"/>
  <c r="U149" i="116"/>
  <c r="S149" i="116"/>
  <c r="R149" i="116"/>
  <c r="Q149" i="116"/>
  <c r="O149" i="116"/>
  <c r="AC149" i="116" s="1"/>
  <c r="M149" i="116"/>
  <c r="L149" i="116"/>
  <c r="U148" i="116"/>
  <c r="S148" i="116"/>
  <c r="R148" i="116"/>
  <c r="Q148" i="116"/>
  <c r="O148" i="116"/>
  <c r="AC148" i="116" s="1"/>
  <c r="L148" i="116"/>
  <c r="M148" i="116" s="1"/>
  <c r="U147" i="116"/>
  <c r="S147" i="116"/>
  <c r="R147" i="116"/>
  <c r="Q147" i="116"/>
  <c r="T147" i="116" s="1"/>
  <c r="W147" i="116" s="1"/>
  <c r="O147" i="116"/>
  <c r="AC147" i="116" s="1"/>
  <c r="L147" i="116"/>
  <c r="M147" i="116" s="1"/>
  <c r="U146" i="116"/>
  <c r="S146" i="116"/>
  <c r="R146" i="116"/>
  <c r="Q146" i="116"/>
  <c r="O146" i="116"/>
  <c r="AC146" i="116" s="1"/>
  <c r="L146" i="116"/>
  <c r="M146" i="116" s="1"/>
  <c r="U145" i="116"/>
  <c r="S145" i="116"/>
  <c r="R145" i="116"/>
  <c r="Q145" i="116"/>
  <c r="O145" i="116"/>
  <c r="AC145" i="116" s="1"/>
  <c r="L145" i="116"/>
  <c r="M145" i="116" s="1"/>
  <c r="U144" i="116"/>
  <c r="S144" i="116"/>
  <c r="R144" i="116"/>
  <c r="Q144" i="116"/>
  <c r="O144" i="116"/>
  <c r="AC144" i="116" s="1"/>
  <c r="L144" i="116"/>
  <c r="M144" i="116" s="1"/>
  <c r="U143" i="116"/>
  <c r="S143" i="116"/>
  <c r="R143" i="116"/>
  <c r="Q143" i="116"/>
  <c r="O143" i="116"/>
  <c r="AC143" i="116" s="1"/>
  <c r="L143" i="116"/>
  <c r="M143" i="116" s="1"/>
  <c r="U142" i="116"/>
  <c r="S142" i="116"/>
  <c r="R142" i="116"/>
  <c r="Q142" i="116"/>
  <c r="O142" i="116"/>
  <c r="AC142" i="116" s="1"/>
  <c r="L142" i="116"/>
  <c r="M142" i="116" s="1"/>
  <c r="U141" i="116"/>
  <c r="S141" i="116"/>
  <c r="R141" i="116"/>
  <c r="Q141" i="116"/>
  <c r="O141" i="116"/>
  <c r="AC141" i="116" s="1"/>
  <c r="L141" i="116"/>
  <c r="M141" i="116" s="1"/>
  <c r="U140" i="116"/>
  <c r="S140" i="116"/>
  <c r="R140" i="116"/>
  <c r="Q140" i="116"/>
  <c r="O140" i="116"/>
  <c r="AC140" i="116" s="1"/>
  <c r="L140" i="116"/>
  <c r="M140" i="116" s="1"/>
  <c r="U139" i="116"/>
  <c r="S139" i="116"/>
  <c r="R139" i="116"/>
  <c r="Q139" i="116"/>
  <c r="O139" i="116"/>
  <c r="AC139" i="116" s="1"/>
  <c r="L139" i="116"/>
  <c r="M139" i="116" s="1"/>
  <c r="U138" i="116"/>
  <c r="S138" i="116"/>
  <c r="R138" i="116"/>
  <c r="Q138" i="116"/>
  <c r="O138" i="116"/>
  <c r="AC138" i="116" s="1"/>
  <c r="L138" i="116"/>
  <c r="M138" i="116" s="1"/>
  <c r="AC137" i="116"/>
  <c r="U137" i="116"/>
  <c r="S137" i="116"/>
  <c r="R137" i="116"/>
  <c r="Q137" i="116"/>
  <c r="O137" i="116"/>
  <c r="L137" i="116"/>
  <c r="M137" i="116" s="1"/>
  <c r="U136" i="116"/>
  <c r="S136" i="116"/>
  <c r="R136" i="116"/>
  <c r="Q136" i="116"/>
  <c r="O136" i="116"/>
  <c r="AC136" i="116" s="1"/>
  <c r="L136" i="116"/>
  <c r="M136" i="116" s="1"/>
  <c r="U135" i="116"/>
  <c r="S135" i="116"/>
  <c r="R135" i="116"/>
  <c r="T135" i="116" s="1"/>
  <c r="W135" i="116" s="1"/>
  <c r="Q135" i="116"/>
  <c r="O135" i="116"/>
  <c r="AC135" i="116" s="1"/>
  <c r="L135" i="116"/>
  <c r="M135" i="116" s="1"/>
  <c r="U134" i="116"/>
  <c r="S134" i="116"/>
  <c r="R134" i="116"/>
  <c r="Q134" i="116"/>
  <c r="O134" i="116"/>
  <c r="AC134" i="116" s="1"/>
  <c r="L134" i="116"/>
  <c r="M134" i="116" s="1"/>
  <c r="U133" i="116"/>
  <c r="S133" i="116"/>
  <c r="R133" i="116"/>
  <c r="Q133" i="116"/>
  <c r="O133" i="116"/>
  <c r="AC133" i="116" s="1"/>
  <c r="L133" i="116"/>
  <c r="M133" i="116" s="1"/>
  <c r="U132" i="116"/>
  <c r="S132" i="116"/>
  <c r="R132" i="116"/>
  <c r="Q132" i="116"/>
  <c r="O132" i="116"/>
  <c r="AC132" i="116" s="1"/>
  <c r="L132" i="116"/>
  <c r="M132" i="116" s="1"/>
  <c r="U131" i="116"/>
  <c r="S131" i="116"/>
  <c r="R131" i="116"/>
  <c r="Q131" i="116"/>
  <c r="T131" i="116" s="1"/>
  <c r="W131" i="116" s="1"/>
  <c r="O131" i="116"/>
  <c r="AC131" i="116" s="1"/>
  <c r="L131" i="116"/>
  <c r="M131" i="116" s="1"/>
  <c r="U130" i="116"/>
  <c r="S130" i="116"/>
  <c r="R130" i="116"/>
  <c r="Q130" i="116"/>
  <c r="O130" i="116"/>
  <c r="AC130" i="116" s="1"/>
  <c r="L130" i="116"/>
  <c r="M130" i="116" s="1"/>
  <c r="U129" i="116"/>
  <c r="S129" i="116"/>
  <c r="R129" i="116"/>
  <c r="Q129" i="116"/>
  <c r="O129" i="116"/>
  <c r="AC129" i="116" s="1"/>
  <c r="L129" i="116"/>
  <c r="M129" i="116" s="1"/>
  <c r="U128" i="116"/>
  <c r="S128" i="116"/>
  <c r="R128" i="116"/>
  <c r="Q128" i="116"/>
  <c r="O128" i="116"/>
  <c r="AC128" i="116" s="1"/>
  <c r="L128" i="116"/>
  <c r="M128" i="116" s="1"/>
  <c r="AC127" i="116"/>
  <c r="U127" i="116"/>
  <c r="S127" i="116"/>
  <c r="R127" i="116"/>
  <c r="Q127" i="116"/>
  <c r="O127" i="116"/>
  <c r="L127" i="116"/>
  <c r="M127" i="116" s="1"/>
  <c r="U126" i="116"/>
  <c r="S126" i="116"/>
  <c r="R126" i="116"/>
  <c r="Q126" i="116"/>
  <c r="O126" i="116"/>
  <c r="AC126" i="116" s="1"/>
  <c r="L126" i="116"/>
  <c r="M126" i="116" s="1"/>
  <c r="U125" i="116"/>
  <c r="S125" i="116"/>
  <c r="R125" i="116"/>
  <c r="Q125" i="116"/>
  <c r="O125" i="116"/>
  <c r="AC125" i="116" s="1"/>
  <c r="L125" i="116"/>
  <c r="M125" i="116" s="1"/>
  <c r="U124" i="116"/>
  <c r="S124" i="116"/>
  <c r="R124" i="116"/>
  <c r="Q124" i="116"/>
  <c r="O124" i="116"/>
  <c r="AC124" i="116" s="1"/>
  <c r="L124" i="116"/>
  <c r="M124" i="116" s="1"/>
  <c r="U123" i="116"/>
  <c r="S123" i="116"/>
  <c r="R123" i="116"/>
  <c r="Q123" i="116"/>
  <c r="O123" i="116"/>
  <c r="AC123" i="116" s="1"/>
  <c r="L123" i="116"/>
  <c r="M123" i="116" s="1"/>
  <c r="U122" i="116"/>
  <c r="S122" i="116"/>
  <c r="R122" i="116"/>
  <c r="Q122" i="116"/>
  <c r="O122" i="116"/>
  <c r="AC122" i="116" s="1"/>
  <c r="L122" i="116"/>
  <c r="M122" i="116" s="1"/>
  <c r="U121" i="116"/>
  <c r="S121" i="116"/>
  <c r="R121" i="116"/>
  <c r="Q121" i="116"/>
  <c r="O121" i="116"/>
  <c r="AC121" i="116" s="1"/>
  <c r="L121" i="116"/>
  <c r="M121" i="116" s="1"/>
  <c r="U120" i="116"/>
  <c r="S120" i="116"/>
  <c r="R120" i="116"/>
  <c r="Q120" i="116"/>
  <c r="O120" i="116"/>
  <c r="AC120" i="116" s="1"/>
  <c r="L120" i="116"/>
  <c r="M120" i="116" s="1"/>
  <c r="U119" i="116"/>
  <c r="S119" i="116"/>
  <c r="R119" i="116"/>
  <c r="Q119" i="116"/>
  <c r="O119" i="116"/>
  <c r="AC119" i="116" s="1"/>
  <c r="L119" i="116"/>
  <c r="M119" i="116" s="1"/>
  <c r="U118" i="116"/>
  <c r="S118" i="116"/>
  <c r="R118" i="116"/>
  <c r="Q118" i="116"/>
  <c r="O118" i="116"/>
  <c r="AC118" i="116" s="1"/>
  <c r="L118" i="116"/>
  <c r="M118" i="116" s="1"/>
  <c r="U117" i="116"/>
  <c r="S117" i="116"/>
  <c r="R117" i="116"/>
  <c r="Q117" i="116"/>
  <c r="O117" i="116"/>
  <c r="AC117" i="116" s="1"/>
  <c r="L117" i="116"/>
  <c r="M117" i="116" s="1"/>
  <c r="U116" i="116"/>
  <c r="S116" i="116"/>
  <c r="R116" i="116"/>
  <c r="Q116" i="116"/>
  <c r="O116" i="116"/>
  <c r="AC116" i="116" s="1"/>
  <c r="L116" i="116"/>
  <c r="M116" i="116" s="1"/>
  <c r="U115" i="116"/>
  <c r="S115" i="116"/>
  <c r="R115" i="116"/>
  <c r="Q115" i="116"/>
  <c r="O115" i="116"/>
  <c r="AC115" i="116" s="1"/>
  <c r="L115" i="116"/>
  <c r="M115" i="116" s="1"/>
  <c r="U114" i="116"/>
  <c r="S114" i="116"/>
  <c r="R114" i="116"/>
  <c r="Q114" i="116"/>
  <c r="T114" i="116" s="1"/>
  <c r="W114" i="116" s="1"/>
  <c r="O114" i="116"/>
  <c r="AC114" i="116" s="1"/>
  <c r="L114" i="116"/>
  <c r="M114" i="116" s="1"/>
  <c r="U113" i="116"/>
  <c r="S113" i="116"/>
  <c r="R113" i="116"/>
  <c r="Q113" i="116"/>
  <c r="O113" i="116"/>
  <c r="AC113" i="116" s="1"/>
  <c r="L113" i="116"/>
  <c r="M113" i="116" s="1"/>
  <c r="U112" i="116"/>
  <c r="S112" i="116"/>
  <c r="R112" i="116"/>
  <c r="Q112" i="116"/>
  <c r="O112" i="116"/>
  <c r="AC112" i="116" s="1"/>
  <c r="L112" i="116"/>
  <c r="M112" i="116" s="1"/>
  <c r="U111" i="116"/>
  <c r="S111" i="116"/>
  <c r="R111" i="116"/>
  <c r="Q111" i="116"/>
  <c r="O111" i="116"/>
  <c r="AC111" i="116" s="1"/>
  <c r="M111" i="116"/>
  <c r="L111" i="116"/>
  <c r="U110" i="116"/>
  <c r="S110" i="116"/>
  <c r="R110" i="116"/>
  <c r="Q110" i="116"/>
  <c r="O110" i="116"/>
  <c r="AC110" i="116" s="1"/>
  <c r="M110" i="116"/>
  <c r="L110" i="116"/>
  <c r="U109" i="116"/>
  <c r="S109" i="116"/>
  <c r="R109" i="116"/>
  <c r="Q109" i="116"/>
  <c r="O109" i="116"/>
  <c r="AC109" i="116" s="1"/>
  <c r="M109" i="116"/>
  <c r="L109" i="116"/>
  <c r="U108" i="116"/>
  <c r="S108" i="116"/>
  <c r="R108" i="116"/>
  <c r="Q108" i="116"/>
  <c r="O108" i="116"/>
  <c r="AC108" i="116" s="1"/>
  <c r="L108" i="116"/>
  <c r="M108" i="116" s="1"/>
  <c r="U107" i="116"/>
  <c r="S107" i="116"/>
  <c r="R107" i="116"/>
  <c r="Q107" i="116"/>
  <c r="T107" i="116" s="1"/>
  <c r="W107" i="116" s="1"/>
  <c r="O107" i="116"/>
  <c r="AC107" i="116" s="1"/>
  <c r="L107" i="116"/>
  <c r="M107" i="116" s="1"/>
  <c r="AC106" i="116"/>
  <c r="U106" i="116"/>
  <c r="S106" i="116"/>
  <c r="R106" i="116"/>
  <c r="Q106" i="116"/>
  <c r="O106" i="116"/>
  <c r="L106" i="116"/>
  <c r="M106" i="116" s="1"/>
  <c r="U105" i="116"/>
  <c r="S105" i="116"/>
  <c r="R105" i="116"/>
  <c r="Q105" i="116"/>
  <c r="O105" i="116"/>
  <c r="AC105" i="116" s="1"/>
  <c r="L105" i="116"/>
  <c r="M105" i="116" s="1"/>
  <c r="U104" i="116"/>
  <c r="S104" i="116"/>
  <c r="R104" i="116"/>
  <c r="Q104" i="116"/>
  <c r="O104" i="116"/>
  <c r="AC104" i="116" s="1"/>
  <c r="L104" i="116"/>
  <c r="M104" i="116" s="1"/>
  <c r="U103" i="116"/>
  <c r="S103" i="116"/>
  <c r="R103" i="116"/>
  <c r="Q103" i="116"/>
  <c r="T103" i="116" s="1"/>
  <c r="W103" i="116" s="1"/>
  <c r="O103" i="116"/>
  <c r="AC103" i="116" s="1"/>
  <c r="L103" i="116"/>
  <c r="M103" i="116" s="1"/>
  <c r="U102" i="116"/>
  <c r="S102" i="116"/>
  <c r="R102" i="116"/>
  <c r="Q102" i="116"/>
  <c r="O102" i="116"/>
  <c r="AC102" i="116" s="1"/>
  <c r="L102" i="116"/>
  <c r="M102" i="116" s="1"/>
  <c r="U101" i="116"/>
  <c r="S101" i="116"/>
  <c r="R101" i="116"/>
  <c r="Q101" i="116"/>
  <c r="T101" i="116" s="1"/>
  <c r="W101" i="116" s="1"/>
  <c r="O101" i="116"/>
  <c r="AC101" i="116" s="1"/>
  <c r="L101" i="116"/>
  <c r="M101" i="116" s="1"/>
  <c r="U100" i="116"/>
  <c r="S100" i="116"/>
  <c r="R100" i="116"/>
  <c r="Q100" i="116"/>
  <c r="O100" i="116"/>
  <c r="AC100" i="116" s="1"/>
  <c r="L100" i="116"/>
  <c r="M100" i="116" s="1"/>
  <c r="U99" i="116"/>
  <c r="S99" i="116"/>
  <c r="R99" i="116"/>
  <c r="Q99" i="116"/>
  <c r="O99" i="116"/>
  <c r="AC99" i="116" s="1"/>
  <c r="L99" i="116"/>
  <c r="M99" i="116" s="1"/>
  <c r="U98" i="116"/>
  <c r="S98" i="116"/>
  <c r="R98" i="116"/>
  <c r="Q98" i="116"/>
  <c r="O98" i="116"/>
  <c r="AC98" i="116" s="1"/>
  <c r="L98" i="116"/>
  <c r="M98" i="116" s="1"/>
  <c r="U97" i="116"/>
  <c r="S97" i="116"/>
  <c r="R97" i="116"/>
  <c r="Q97" i="116"/>
  <c r="O97" i="116"/>
  <c r="AC97" i="116" s="1"/>
  <c r="L97" i="116"/>
  <c r="M97" i="116" s="1"/>
  <c r="U96" i="116"/>
  <c r="S96" i="116"/>
  <c r="R96" i="116"/>
  <c r="Q96" i="116"/>
  <c r="T96" i="116" s="1"/>
  <c r="W96" i="116" s="1"/>
  <c r="O96" i="116"/>
  <c r="AC96" i="116" s="1"/>
  <c r="L96" i="116"/>
  <c r="M96" i="116" s="1"/>
  <c r="U95" i="116"/>
  <c r="S95" i="116"/>
  <c r="R95" i="116"/>
  <c r="Q95" i="116"/>
  <c r="O95" i="116"/>
  <c r="AC95" i="116" s="1"/>
  <c r="M95" i="116"/>
  <c r="L95" i="116"/>
  <c r="AC94" i="116"/>
  <c r="U94" i="116"/>
  <c r="S94" i="116"/>
  <c r="R94" i="116"/>
  <c r="Q94" i="116"/>
  <c r="O94" i="116"/>
  <c r="M94" i="116"/>
  <c r="L94" i="116"/>
  <c r="AC93" i="116"/>
  <c r="U93" i="116"/>
  <c r="S93" i="116"/>
  <c r="R93" i="116"/>
  <c r="Q93" i="116"/>
  <c r="O93" i="116"/>
  <c r="M93" i="116"/>
  <c r="L93" i="116"/>
  <c r="AC92" i="116"/>
  <c r="U92" i="116"/>
  <c r="S92" i="116"/>
  <c r="R92" i="116"/>
  <c r="Q92" i="116"/>
  <c r="O92" i="116"/>
  <c r="M92" i="116"/>
  <c r="L92" i="116"/>
  <c r="AC91" i="116"/>
  <c r="U91" i="116"/>
  <c r="S91" i="116"/>
  <c r="R91" i="116"/>
  <c r="Q91" i="116"/>
  <c r="O91" i="116"/>
  <c r="L91" i="116"/>
  <c r="M91" i="116" s="1"/>
  <c r="U90" i="116"/>
  <c r="S90" i="116"/>
  <c r="R90" i="116"/>
  <c r="Q90" i="116"/>
  <c r="O90" i="116"/>
  <c r="AC90" i="116" s="1"/>
  <c r="L90" i="116"/>
  <c r="M90" i="116" s="1"/>
  <c r="U89" i="116"/>
  <c r="S89" i="116"/>
  <c r="R89" i="116"/>
  <c r="Q89" i="116"/>
  <c r="O89" i="116"/>
  <c r="AC89" i="116" s="1"/>
  <c r="L89" i="116"/>
  <c r="M89" i="116" s="1"/>
  <c r="AC88" i="116"/>
  <c r="U88" i="116"/>
  <c r="S88" i="116"/>
  <c r="R88" i="116"/>
  <c r="Q88" i="116"/>
  <c r="O88" i="116"/>
  <c r="L88" i="116"/>
  <c r="M88" i="116" s="1"/>
  <c r="U87" i="116"/>
  <c r="S87" i="116"/>
  <c r="R87" i="116"/>
  <c r="Q87" i="116"/>
  <c r="O87" i="116"/>
  <c r="AC87" i="116" s="1"/>
  <c r="L87" i="116"/>
  <c r="M87" i="116" s="1"/>
  <c r="U86" i="116"/>
  <c r="S86" i="116"/>
  <c r="R86" i="116"/>
  <c r="Q86" i="116"/>
  <c r="O86" i="116"/>
  <c r="AC86" i="116" s="1"/>
  <c r="L86" i="116"/>
  <c r="M86" i="116" s="1"/>
  <c r="U85" i="116"/>
  <c r="S85" i="116"/>
  <c r="R85" i="116"/>
  <c r="Q85" i="116"/>
  <c r="O85" i="116"/>
  <c r="AC85" i="116" s="1"/>
  <c r="L85" i="116"/>
  <c r="M85" i="116" s="1"/>
  <c r="U84" i="116"/>
  <c r="S84" i="116"/>
  <c r="R84" i="116"/>
  <c r="Q84" i="116"/>
  <c r="O84" i="116"/>
  <c r="AC84" i="116" s="1"/>
  <c r="L84" i="116"/>
  <c r="M84" i="116" s="1"/>
  <c r="AC83" i="116"/>
  <c r="U83" i="116"/>
  <c r="S83" i="116"/>
  <c r="R83" i="116"/>
  <c r="Q83" i="116"/>
  <c r="T83" i="116" s="1"/>
  <c r="W83" i="116" s="1"/>
  <c r="O83" i="116"/>
  <c r="L83" i="116"/>
  <c r="M83" i="116" s="1"/>
  <c r="U82" i="116"/>
  <c r="S82" i="116"/>
  <c r="R82" i="116"/>
  <c r="Q82" i="116"/>
  <c r="O82" i="116"/>
  <c r="AC82" i="116" s="1"/>
  <c r="L82" i="116"/>
  <c r="M82" i="116" s="1"/>
  <c r="U81" i="116"/>
  <c r="S81" i="116"/>
  <c r="R81" i="116"/>
  <c r="Q81" i="116"/>
  <c r="O81" i="116"/>
  <c r="AC81" i="116" s="1"/>
  <c r="L81" i="116"/>
  <c r="M81" i="116" s="1"/>
  <c r="U80" i="116"/>
  <c r="S80" i="116"/>
  <c r="R80" i="116"/>
  <c r="Q80" i="116"/>
  <c r="O80" i="116"/>
  <c r="AC80" i="116" s="1"/>
  <c r="L80" i="116"/>
  <c r="M80" i="116" s="1"/>
  <c r="U79" i="116"/>
  <c r="S79" i="116"/>
  <c r="R79" i="116"/>
  <c r="Q79" i="116"/>
  <c r="T79" i="116" s="1"/>
  <c r="W79" i="116" s="1"/>
  <c r="O79" i="116"/>
  <c r="AC79" i="116" s="1"/>
  <c r="L79" i="116"/>
  <c r="M79" i="116" s="1"/>
  <c r="U78" i="116"/>
  <c r="S78" i="116"/>
  <c r="R78" i="116"/>
  <c r="Q78" i="116"/>
  <c r="T78" i="116" s="1"/>
  <c r="W78" i="116" s="1"/>
  <c r="Y78" i="116" s="1"/>
  <c r="Z78" i="116" s="1"/>
  <c r="O78" i="116"/>
  <c r="AC78" i="116" s="1"/>
  <c r="L78" i="116"/>
  <c r="M78" i="116" s="1"/>
  <c r="U77" i="116"/>
  <c r="S77" i="116"/>
  <c r="R77" i="116"/>
  <c r="Q77" i="116"/>
  <c r="O77" i="116"/>
  <c r="AC77" i="116" s="1"/>
  <c r="L77" i="116"/>
  <c r="M77" i="116" s="1"/>
  <c r="U76" i="116"/>
  <c r="S76" i="116"/>
  <c r="R76" i="116"/>
  <c r="Q76" i="116"/>
  <c r="O76" i="116"/>
  <c r="AC76" i="116" s="1"/>
  <c r="M76" i="116"/>
  <c r="L76" i="116"/>
  <c r="AC75" i="116"/>
  <c r="U75" i="116"/>
  <c r="S75" i="116"/>
  <c r="R75" i="116"/>
  <c r="Q75" i="116"/>
  <c r="O75" i="116"/>
  <c r="L75" i="116"/>
  <c r="M75" i="116" s="1"/>
  <c r="U74" i="116"/>
  <c r="S74" i="116"/>
  <c r="R74" i="116"/>
  <c r="Q74" i="116"/>
  <c r="O74" i="116"/>
  <c r="AC74" i="116" s="1"/>
  <c r="L74" i="116"/>
  <c r="M74" i="116" s="1"/>
  <c r="U73" i="116"/>
  <c r="S73" i="116"/>
  <c r="R73" i="116"/>
  <c r="Q73" i="116"/>
  <c r="O73" i="116"/>
  <c r="AC73" i="116" s="1"/>
  <c r="M73" i="116"/>
  <c r="L73" i="116"/>
  <c r="U72" i="116"/>
  <c r="S72" i="116"/>
  <c r="R72" i="116"/>
  <c r="T72" i="116" s="1"/>
  <c r="W72" i="116" s="1"/>
  <c r="Q72" i="116"/>
  <c r="O72" i="116"/>
  <c r="AC72" i="116" s="1"/>
  <c r="L72" i="116"/>
  <c r="M72" i="116" s="1"/>
  <c r="U71" i="116"/>
  <c r="S71" i="116"/>
  <c r="R71" i="116"/>
  <c r="T71" i="116" s="1"/>
  <c r="W71" i="116" s="1"/>
  <c r="Q71" i="116"/>
  <c r="O71" i="116"/>
  <c r="AC71" i="116" s="1"/>
  <c r="L71" i="116"/>
  <c r="M71" i="116" s="1"/>
  <c r="U70" i="116"/>
  <c r="S70" i="116"/>
  <c r="R70" i="116"/>
  <c r="Q70" i="116"/>
  <c r="O70" i="116"/>
  <c r="AC70" i="116" s="1"/>
  <c r="L70" i="116"/>
  <c r="M70" i="116" s="1"/>
  <c r="U69" i="116"/>
  <c r="S69" i="116"/>
  <c r="R69" i="116"/>
  <c r="Q69" i="116"/>
  <c r="O69" i="116"/>
  <c r="AC69" i="116" s="1"/>
  <c r="L69" i="116"/>
  <c r="M69" i="116" s="1"/>
  <c r="U68" i="116"/>
  <c r="S68" i="116"/>
  <c r="R68" i="116"/>
  <c r="Q68" i="116"/>
  <c r="O68" i="116"/>
  <c r="AC68" i="116" s="1"/>
  <c r="L68" i="116"/>
  <c r="M68" i="116" s="1"/>
  <c r="U67" i="116"/>
  <c r="S67" i="116"/>
  <c r="R67" i="116"/>
  <c r="Q67" i="116"/>
  <c r="O67" i="116"/>
  <c r="AC67" i="116" s="1"/>
  <c r="L67" i="116"/>
  <c r="M67" i="116" s="1"/>
  <c r="U66" i="116"/>
  <c r="S66" i="116"/>
  <c r="R66" i="116"/>
  <c r="Q66" i="116"/>
  <c r="O66" i="116"/>
  <c r="AC66" i="116" s="1"/>
  <c r="L66" i="116"/>
  <c r="M66" i="116" s="1"/>
  <c r="U65" i="116"/>
  <c r="S65" i="116"/>
  <c r="R65" i="116"/>
  <c r="Q65" i="116"/>
  <c r="O65" i="116"/>
  <c r="AC65" i="116" s="1"/>
  <c r="L65" i="116"/>
  <c r="M65" i="116" s="1"/>
  <c r="U64" i="116"/>
  <c r="S64" i="116"/>
  <c r="R64" i="116"/>
  <c r="Q64" i="116"/>
  <c r="O64" i="116"/>
  <c r="AC64" i="116" s="1"/>
  <c r="L64" i="116"/>
  <c r="M64" i="116" s="1"/>
  <c r="U63" i="116"/>
  <c r="S63" i="116"/>
  <c r="R63" i="116"/>
  <c r="Q63" i="116"/>
  <c r="O63" i="116"/>
  <c r="AC63" i="116" s="1"/>
  <c r="L63" i="116"/>
  <c r="M63" i="116" s="1"/>
  <c r="U62" i="116"/>
  <c r="S62" i="116"/>
  <c r="R62" i="116"/>
  <c r="Q62" i="116"/>
  <c r="O62" i="116"/>
  <c r="AC62" i="116" s="1"/>
  <c r="L62" i="116"/>
  <c r="M62" i="116" s="1"/>
  <c r="U61" i="116"/>
  <c r="S61" i="116"/>
  <c r="R61" i="116"/>
  <c r="Q61" i="116"/>
  <c r="O61" i="116"/>
  <c r="AC61" i="116" s="1"/>
  <c r="L61" i="116"/>
  <c r="M61" i="116" s="1"/>
  <c r="U60" i="116"/>
  <c r="S60" i="116"/>
  <c r="R60" i="116"/>
  <c r="Q60" i="116"/>
  <c r="O60" i="116"/>
  <c r="AC60" i="116" s="1"/>
  <c r="L60" i="116"/>
  <c r="M60" i="116" s="1"/>
  <c r="U59" i="116"/>
  <c r="S59" i="116"/>
  <c r="R59" i="116"/>
  <c r="Q59" i="116"/>
  <c r="O59" i="116"/>
  <c r="AC59" i="116" s="1"/>
  <c r="L59" i="116"/>
  <c r="M59" i="116" s="1"/>
  <c r="U58" i="116"/>
  <c r="S58" i="116"/>
  <c r="R58" i="116"/>
  <c r="Q58" i="116"/>
  <c r="O58" i="116"/>
  <c r="AC58" i="116" s="1"/>
  <c r="L58" i="116"/>
  <c r="M58" i="116" s="1"/>
  <c r="U57" i="116"/>
  <c r="S57" i="116"/>
  <c r="R57" i="116"/>
  <c r="Q57" i="116"/>
  <c r="O57" i="116"/>
  <c r="AC57" i="116" s="1"/>
  <c r="M57" i="116"/>
  <c r="L57" i="116"/>
  <c r="U56" i="116"/>
  <c r="S56" i="116"/>
  <c r="R56" i="116"/>
  <c r="Q56" i="116"/>
  <c r="O56" i="116"/>
  <c r="AC56" i="116" s="1"/>
  <c r="L56" i="116"/>
  <c r="M56" i="116" s="1"/>
  <c r="U55" i="116"/>
  <c r="S55" i="116"/>
  <c r="R55" i="116"/>
  <c r="Q55" i="116"/>
  <c r="O55" i="116"/>
  <c r="AC55" i="116" s="1"/>
  <c r="L55" i="116"/>
  <c r="M55" i="116" s="1"/>
  <c r="U54" i="116"/>
  <c r="S54" i="116"/>
  <c r="R54" i="116"/>
  <c r="Q54" i="116"/>
  <c r="O54" i="116"/>
  <c r="AC54" i="116" s="1"/>
  <c r="L54" i="116"/>
  <c r="M54" i="116" s="1"/>
  <c r="U53" i="116"/>
  <c r="S53" i="116"/>
  <c r="R53" i="116"/>
  <c r="Q53" i="116"/>
  <c r="O53" i="116"/>
  <c r="AC53" i="116" s="1"/>
  <c r="L53" i="116"/>
  <c r="M53" i="116" s="1"/>
  <c r="U52" i="116"/>
  <c r="S52" i="116"/>
  <c r="R52" i="116"/>
  <c r="Q52" i="116"/>
  <c r="O52" i="116"/>
  <c r="AC52" i="116" s="1"/>
  <c r="L52" i="116"/>
  <c r="M52" i="116" s="1"/>
  <c r="U51" i="116"/>
  <c r="S51" i="116"/>
  <c r="R51" i="116"/>
  <c r="Q51" i="116"/>
  <c r="O51" i="116"/>
  <c r="AC51" i="116" s="1"/>
  <c r="L51" i="116"/>
  <c r="M51" i="116" s="1"/>
  <c r="U50" i="116"/>
  <c r="S50" i="116"/>
  <c r="R50" i="116"/>
  <c r="Q50" i="116"/>
  <c r="O50" i="116"/>
  <c r="AC50" i="116" s="1"/>
  <c r="L50" i="116"/>
  <c r="M50" i="116" s="1"/>
  <c r="U49" i="116"/>
  <c r="S49" i="116"/>
  <c r="R49" i="116"/>
  <c r="Q49" i="116"/>
  <c r="O49" i="116"/>
  <c r="AC49" i="116" s="1"/>
  <c r="L49" i="116"/>
  <c r="M49" i="116" s="1"/>
  <c r="U48" i="116"/>
  <c r="S48" i="116"/>
  <c r="R48" i="116"/>
  <c r="Q48" i="116"/>
  <c r="O48" i="116"/>
  <c r="AC48" i="116" s="1"/>
  <c r="L48" i="116"/>
  <c r="M48" i="116" s="1"/>
  <c r="U47" i="116"/>
  <c r="S47" i="116"/>
  <c r="R47" i="116"/>
  <c r="Q47" i="116"/>
  <c r="O47" i="116"/>
  <c r="AC47" i="116" s="1"/>
  <c r="L47" i="116"/>
  <c r="M47" i="116" s="1"/>
  <c r="U46" i="116"/>
  <c r="S46" i="116"/>
  <c r="R46" i="116"/>
  <c r="Q46" i="116"/>
  <c r="O46" i="116"/>
  <c r="AC46" i="116" s="1"/>
  <c r="L46" i="116"/>
  <c r="M46" i="116" s="1"/>
  <c r="U45" i="116"/>
  <c r="S45" i="116"/>
  <c r="R45" i="116"/>
  <c r="Q45" i="116"/>
  <c r="O45" i="116"/>
  <c r="AC45" i="116" s="1"/>
  <c r="L45" i="116"/>
  <c r="M45" i="116" s="1"/>
  <c r="U44" i="116"/>
  <c r="S44" i="116"/>
  <c r="R44" i="116"/>
  <c r="Q44" i="116"/>
  <c r="O44" i="116"/>
  <c r="AC44" i="116" s="1"/>
  <c r="L44" i="116"/>
  <c r="M44" i="116" s="1"/>
  <c r="U43" i="116"/>
  <c r="S43" i="116"/>
  <c r="R43" i="116"/>
  <c r="Q43" i="116"/>
  <c r="O43" i="116"/>
  <c r="AC43" i="116" s="1"/>
  <c r="L43" i="116"/>
  <c r="M43" i="116" s="1"/>
  <c r="U42" i="116"/>
  <c r="S42" i="116"/>
  <c r="R42" i="116"/>
  <c r="Q42" i="116"/>
  <c r="O42" i="116"/>
  <c r="AC42" i="116" s="1"/>
  <c r="L42" i="116"/>
  <c r="M42" i="116" s="1"/>
  <c r="U41" i="116"/>
  <c r="S41" i="116"/>
  <c r="R41" i="116"/>
  <c r="Q41" i="116"/>
  <c r="O41" i="116"/>
  <c r="AC41" i="116" s="1"/>
  <c r="L41" i="116"/>
  <c r="M41" i="116" s="1"/>
  <c r="U40" i="116"/>
  <c r="S40" i="116"/>
  <c r="R40" i="116"/>
  <c r="T40" i="116" s="1"/>
  <c r="W40" i="116" s="1"/>
  <c r="Q40" i="116"/>
  <c r="O40" i="116"/>
  <c r="AC40" i="116" s="1"/>
  <c r="L40" i="116"/>
  <c r="M40" i="116" s="1"/>
  <c r="U39" i="116"/>
  <c r="S39" i="116"/>
  <c r="R39" i="116"/>
  <c r="Q39" i="116"/>
  <c r="O39" i="116"/>
  <c r="AC39" i="116" s="1"/>
  <c r="L39" i="116"/>
  <c r="M39" i="116" s="1"/>
  <c r="AC38" i="116"/>
  <c r="U38" i="116"/>
  <c r="S38" i="116"/>
  <c r="R38" i="116"/>
  <c r="Q38" i="116"/>
  <c r="O38" i="116"/>
  <c r="L38" i="116"/>
  <c r="M38" i="116" s="1"/>
  <c r="U37" i="116"/>
  <c r="S37" i="116"/>
  <c r="R37" i="116"/>
  <c r="Q37" i="116"/>
  <c r="O37" i="116"/>
  <c r="AC37" i="116" s="1"/>
  <c r="M37" i="116"/>
  <c r="L37" i="116"/>
  <c r="U36" i="116"/>
  <c r="S36" i="116"/>
  <c r="R36" i="116"/>
  <c r="Q36" i="116"/>
  <c r="O36" i="116"/>
  <c r="AC36" i="116" s="1"/>
  <c r="L36" i="116"/>
  <c r="M36" i="116" s="1"/>
  <c r="U35" i="116"/>
  <c r="S35" i="116"/>
  <c r="R35" i="116"/>
  <c r="Q35" i="116"/>
  <c r="O35" i="116"/>
  <c r="AC35" i="116" s="1"/>
  <c r="L35" i="116"/>
  <c r="M35" i="116" s="1"/>
  <c r="AC34" i="116"/>
  <c r="U34" i="116"/>
  <c r="S34" i="116"/>
  <c r="R34" i="116"/>
  <c r="Q34" i="116"/>
  <c r="O34" i="116"/>
  <c r="L34" i="116"/>
  <c r="M34" i="116" s="1"/>
  <c r="U33" i="116"/>
  <c r="S33" i="116"/>
  <c r="R33" i="116"/>
  <c r="Q33" i="116"/>
  <c r="O33" i="116"/>
  <c r="AC33" i="116" s="1"/>
  <c r="L33" i="116"/>
  <c r="M33" i="116" s="1"/>
  <c r="U32" i="116"/>
  <c r="S32" i="116"/>
  <c r="R32" i="116"/>
  <c r="Q32" i="116"/>
  <c r="O32" i="116"/>
  <c r="AC32" i="116" s="1"/>
  <c r="M32" i="116"/>
  <c r="L32" i="116"/>
  <c r="AC31" i="116"/>
  <c r="U31" i="116"/>
  <c r="S31" i="116"/>
  <c r="R31" i="116"/>
  <c r="Q31" i="116"/>
  <c r="O31" i="116"/>
  <c r="L31" i="116"/>
  <c r="M31" i="116" s="1"/>
  <c r="U30" i="116"/>
  <c r="S30" i="116"/>
  <c r="R30" i="116"/>
  <c r="Q30" i="116"/>
  <c r="O30" i="116"/>
  <c r="AC30" i="116" s="1"/>
  <c r="L30" i="116"/>
  <c r="M30" i="116" s="1"/>
  <c r="U29" i="116"/>
  <c r="S29" i="116"/>
  <c r="R29" i="116"/>
  <c r="Q29" i="116"/>
  <c r="T29" i="116" s="1"/>
  <c r="W29" i="116" s="1"/>
  <c r="O29" i="116"/>
  <c r="AC29" i="116" s="1"/>
  <c r="L29" i="116"/>
  <c r="M29" i="116" s="1"/>
  <c r="U28" i="116"/>
  <c r="S28" i="116"/>
  <c r="R28" i="116"/>
  <c r="Q28" i="116"/>
  <c r="T28" i="116" s="1"/>
  <c r="W28" i="116" s="1"/>
  <c r="O28" i="116"/>
  <c r="AC28" i="116" s="1"/>
  <c r="L28" i="116"/>
  <c r="M28" i="116" s="1"/>
  <c r="U27" i="116"/>
  <c r="S27" i="116"/>
  <c r="R27" i="116"/>
  <c r="Q27" i="116"/>
  <c r="O27" i="116"/>
  <c r="AC27" i="116" s="1"/>
  <c r="L27" i="116"/>
  <c r="M27" i="116" s="1"/>
  <c r="U26" i="116"/>
  <c r="S26" i="116"/>
  <c r="R26" i="116"/>
  <c r="Q26" i="116"/>
  <c r="O26" i="116"/>
  <c r="AC26" i="116" s="1"/>
  <c r="L26" i="116"/>
  <c r="M26" i="116" s="1"/>
  <c r="AC25" i="116"/>
  <c r="U25" i="116"/>
  <c r="S25" i="116"/>
  <c r="R25" i="116"/>
  <c r="Q25" i="116"/>
  <c r="O25" i="116"/>
  <c r="L25" i="116"/>
  <c r="M25" i="116" s="1"/>
  <c r="U24" i="116"/>
  <c r="S24" i="116"/>
  <c r="R24" i="116"/>
  <c r="T24" i="116" s="1"/>
  <c r="W24" i="116" s="1"/>
  <c r="Q24" i="116"/>
  <c r="O24" i="116"/>
  <c r="AC24" i="116" s="1"/>
  <c r="L24" i="116"/>
  <c r="M24" i="116" s="1"/>
  <c r="AC23" i="116"/>
  <c r="U23" i="116"/>
  <c r="S23" i="116"/>
  <c r="R23" i="116"/>
  <c r="Q23" i="116"/>
  <c r="O23" i="116"/>
  <c r="L23" i="116"/>
  <c r="M23" i="116" s="1"/>
  <c r="U22" i="116"/>
  <c r="S22" i="116"/>
  <c r="R22" i="116"/>
  <c r="Q22" i="116"/>
  <c r="O22" i="116"/>
  <c r="AC22" i="116" s="1"/>
  <c r="L22" i="116"/>
  <c r="M22" i="116" s="1"/>
  <c r="U21" i="116"/>
  <c r="S21" i="116"/>
  <c r="R21" i="116"/>
  <c r="Q21" i="116"/>
  <c r="O21" i="116"/>
  <c r="AC21" i="116" s="1"/>
  <c r="L21" i="116"/>
  <c r="M21" i="116" s="1"/>
  <c r="U20" i="116"/>
  <c r="S20" i="116"/>
  <c r="R20" i="116"/>
  <c r="Q20" i="116"/>
  <c r="O20" i="116"/>
  <c r="AC20" i="116" s="1"/>
  <c r="L20" i="116"/>
  <c r="M20" i="116" s="1"/>
  <c r="U19" i="116"/>
  <c r="S19" i="116"/>
  <c r="R19" i="116"/>
  <c r="Q19" i="116"/>
  <c r="O19" i="116"/>
  <c r="AC19" i="116" s="1"/>
  <c r="L19" i="116"/>
  <c r="M19" i="116" s="1"/>
  <c r="U18" i="116"/>
  <c r="S18" i="116"/>
  <c r="R18" i="116"/>
  <c r="Q18" i="116"/>
  <c r="O18" i="116"/>
  <c r="AC18" i="116" s="1"/>
  <c r="L18" i="116"/>
  <c r="M18" i="116" s="1"/>
  <c r="U17" i="116"/>
  <c r="S17" i="116"/>
  <c r="R17" i="116"/>
  <c r="Q17" i="116"/>
  <c r="O17" i="116"/>
  <c r="AC17" i="116" s="1"/>
  <c r="L17" i="116"/>
  <c r="M17" i="116" s="1"/>
  <c r="U16" i="116"/>
  <c r="S16" i="116"/>
  <c r="R16" i="116"/>
  <c r="Q16" i="116"/>
  <c r="T16" i="116" s="1"/>
  <c r="W16" i="116" s="1"/>
  <c r="O16" i="116"/>
  <c r="AC16" i="116" s="1"/>
  <c r="L16" i="116"/>
  <c r="M16" i="116" s="1"/>
  <c r="U15" i="116"/>
  <c r="S15" i="116"/>
  <c r="R15" i="116"/>
  <c r="Q15" i="116"/>
  <c r="O15" i="116"/>
  <c r="AC15" i="116" s="1"/>
  <c r="L15" i="116"/>
  <c r="M15" i="116" s="1"/>
  <c r="U14" i="116"/>
  <c r="S14" i="116"/>
  <c r="R14" i="116"/>
  <c r="Q14" i="116"/>
  <c r="O14" i="116"/>
  <c r="AC14" i="116" s="1"/>
  <c r="L14" i="116"/>
  <c r="M14" i="116" s="1"/>
  <c r="U13" i="116"/>
  <c r="S13" i="116"/>
  <c r="R13" i="116"/>
  <c r="Q13" i="116"/>
  <c r="O13" i="116"/>
  <c r="AC13" i="116" s="1"/>
  <c r="L13" i="116"/>
  <c r="M13" i="116" s="1"/>
  <c r="U12" i="116"/>
  <c r="S12" i="116"/>
  <c r="R12" i="116"/>
  <c r="Q12" i="116"/>
  <c r="O12" i="116"/>
  <c r="AC12" i="116" s="1"/>
  <c r="L12" i="116"/>
  <c r="M12" i="116" s="1"/>
  <c r="U11" i="116"/>
  <c r="S11" i="116"/>
  <c r="R11" i="116"/>
  <c r="Q11" i="116"/>
  <c r="T11" i="116" s="1"/>
  <c r="W11" i="116" s="1"/>
  <c r="O11" i="116"/>
  <c r="AC11" i="116" s="1"/>
  <c r="L11" i="116"/>
  <c r="M11" i="116" s="1"/>
  <c r="U10" i="116"/>
  <c r="S10" i="116"/>
  <c r="R10" i="116"/>
  <c r="Q10" i="116"/>
  <c r="O10" i="116"/>
  <c r="AC10" i="116" s="1"/>
  <c r="L10" i="116"/>
  <c r="M10" i="116" s="1"/>
  <c r="U9" i="116"/>
  <c r="S9" i="116"/>
  <c r="R9" i="116"/>
  <c r="Q9" i="116"/>
  <c r="O9" i="116"/>
  <c r="AC9" i="116" s="1"/>
  <c r="L9" i="116"/>
  <c r="M9" i="116" s="1"/>
  <c r="T17" i="116" l="1"/>
  <c r="W17" i="116" s="1"/>
  <c r="T115" i="116"/>
  <c r="W115" i="116" s="1"/>
  <c r="T141" i="116"/>
  <c r="W141" i="116" s="1"/>
  <c r="T21" i="116"/>
  <c r="W21" i="116" s="1"/>
  <c r="T34" i="116"/>
  <c r="W34" i="116" s="1"/>
  <c r="T20" i="116"/>
  <c r="W20" i="116" s="1"/>
  <c r="T32" i="116"/>
  <c r="W32" i="116" s="1"/>
  <c r="Y32" i="116" s="1"/>
  <c r="Z32" i="116" s="1"/>
  <c r="T38" i="116"/>
  <c r="W38" i="116" s="1"/>
  <c r="T87" i="116"/>
  <c r="W87" i="116" s="1"/>
  <c r="Y87" i="116" s="1"/>
  <c r="Z87" i="116" s="1"/>
  <c r="T19" i="116"/>
  <c r="W19" i="116" s="1"/>
  <c r="T33" i="116"/>
  <c r="W33" i="116" s="1"/>
  <c r="T113" i="116"/>
  <c r="W113" i="116" s="1"/>
  <c r="T37" i="116"/>
  <c r="W37" i="116" s="1"/>
  <c r="T92" i="116"/>
  <c r="W92" i="116" s="1"/>
  <c r="T93" i="116"/>
  <c r="W93" i="116" s="1"/>
  <c r="Y93" i="116" s="1"/>
  <c r="Z93" i="116" s="1"/>
  <c r="T95" i="116"/>
  <c r="W95" i="116" s="1"/>
  <c r="T59" i="116"/>
  <c r="W59" i="116" s="1"/>
  <c r="T12" i="116"/>
  <c r="W12" i="116" s="1"/>
  <c r="T25" i="116"/>
  <c r="W25" i="116" s="1"/>
  <c r="T30" i="116"/>
  <c r="W30" i="116" s="1"/>
  <c r="T39" i="116"/>
  <c r="W39" i="116" s="1"/>
  <c r="T42" i="116"/>
  <c r="W42" i="116" s="1"/>
  <c r="T48" i="116"/>
  <c r="W48" i="116" s="1"/>
  <c r="X48" i="116" s="1"/>
  <c r="T52" i="116"/>
  <c r="W52" i="116" s="1"/>
  <c r="T116" i="116"/>
  <c r="W116" i="116" s="1"/>
  <c r="T143" i="116"/>
  <c r="W143" i="116" s="1"/>
  <c r="R158" i="116"/>
  <c r="T41" i="116"/>
  <c r="W41" i="116" s="1"/>
  <c r="T47" i="116"/>
  <c r="W47" i="116" s="1"/>
  <c r="S158" i="116"/>
  <c r="T55" i="116"/>
  <c r="W55" i="116" s="1"/>
  <c r="Y55" i="116" s="1"/>
  <c r="Z55" i="116" s="1"/>
  <c r="T60" i="116"/>
  <c r="W60" i="116" s="1"/>
  <c r="T151" i="116"/>
  <c r="W151" i="116" s="1"/>
  <c r="T10" i="116"/>
  <c r="W10" i="116" s="1"/>
  <c r="T15" i="116"/>
  <c r="W15" i="116" s="1"/>
  <c r="T18" i="116"/>
  <c r="W18" i="116" s="1"/>
  <c r="T36" i="116"/>
  <c r="W36" i="116" s="1"/>
  <c r="T64" i="116"/>
  <c r="W64" i="116" s="1"/>
  <c r="T68" i="116"/>
  <c r="W68" i="116" s="1"/>
  <c r="X68" i="116" s="1"/>
  <c r="T91" i="116"/>
  <c r="W91" i="116" s="1"/>
  <c r="Y91" i="116" s="1"/>
  <c r="Z91" i="116" s="1"/>
  <c r="T140" i="116"/>
  <c r="W140" i="116" s="1"/>
  <c r="Y140" i="116" s="1"/>
  <c r="Z140" i="116" s="1"/>
  <c r="T9" i="116"/>
  <c r="W9" i="116" s="1"/>
  <c r="T14" i="116"/>
  <c r="W14" i="116" s="1"/>
  <c r="T27" i="116"/>
  <c r="W27" i="116" s="1"/>
  <c r="T77" i="116"/>
  <c r="W77" i="116" s="1"/>
  <c r="T111" i="116"/>
  <c r="W111" i="116" s="1"/>
  <c r="T155" i="116"/>
  <c r="W155" i="116" s="1"/>
  <c r="Y155" i="116" s="1"/>
  <c r="Z155" i="116" s="1"/>
  <c r="T23" i="116"/>
  <c r="W23" i="116" s="1"/>
  <c r="T26" i="116"/>
  <c r="W26" i="116" s="1"/>
  <c r="T35" i="116"/>
  <c r="W35" i="116" s="1"/>
  <c r="T44" i="116"/>
  <c r="W44" i="116" s="1"/>
  <c r="Y44" i="116" s="1"/>
  <c r="Z44" i="116" s="1"/>
  <c r="T63" i="116"/>
  <c r="W63" i="116" s="1"/>
  <c r="T99" i="116"/>
  <c r="W99" i="116" s="1"/>
  <c r="T119" i="116"/>
  <c r="W119" i="116" s="1"/>
  <c r="T123" i="116"/>
  <c r="W123" i="116" s="1"/>
  <c r="Y123" i="116" s="1"/>
  <c r="Z123" i="116" s="1"/>
  <c r="T136" i="116"/>
  <c r="W136" i="116" s="1"/>
  <c r="T137" i="116"/>
  <c r="W137" i="116" s="1"/>
  <c r="T138" i="116"/>
  <c r="W138" i="116" s="1"/>
  <c r="Y138" i="116" s="1"/>
  <c r="Z138" i="116" s="1"/>
  <c r="T139" i="116"/>
  <c r="W139" i="116" s="1"/>
  <c r="T144" i="116"/>
  <c r="W144" i="116" s="1"/>
  <c r="T13" i="116"/>
  <c r="W13" i="116" s="1"/>
  <c r="T22" i="116"/>
  <c r="W22" i="116" s="1"/>
  <c r="Y22" i="116" s="1"/>
  <c r="Z22" i="116" s="1"/>
  <c r="T31" i="116"/>
  <c r="W31" i="116" s="1"/>
  <c r="X31" i="116" s="1"/>
  <c r="T43" i="116"/>
  <c r="W43" i="116" s="1"/>
  <c r="T76" i="116"/>
  <c r="W76" i="116" s="1"/>
  <c r="Y76" i="116" s="1"/>
  <c r="Z76" i="116" s="1"/>
  <c r="T127" i="116"/>
  <c r="W127" i="116" s="1"/>
  <c r="Y116" i="116"/>
  <c r="Z116" i="116" s="1"/>
  <c r="X116" i="116"/>
  <c r="Y79" i="116"/>
  <c r="Z79" i="116" s="1"/>
  <c r="X79" i="116"/>
  <c r="Y83" i="116"/>
  <c r="Z83" i="116" s="1"/>
  <c r="X83" i="116"/>
  <c r="X44" i="116"/>
  <c r="X71" i="116"/>
  <c r="Y71" i="116"/>
  <c r="Z71" i="116" s="1"/>
  <c r="X140" i="116"/>
  <c r="T49" i="116"/>
  <c r="W49" i="116" s="1"/>
  <c r="T54" i="116"/>
  <c r="W54" i="116" s="1"/>
  <c r="T65" i="116"/>
  <c r="W65" i="116" s="1"/>
  <c r="Y65" i="116" s="1"/>
  <c r="Z65" i="116" s="1"/>
  <c r="T70" i="116"/>
  <c r="W70" i="116" s="1"/>
  <c r="T85" i="116"/>
  <c r="W85" i="116" s="1"/>
  <c r="T86" i="116"/>
  <c r="W86" i="116" s="1"/>
  <c r="Y86" i="116" s="1"/>
  <c r="Z86" i="116" s="1"/>
  <c r="T104" i="116"/>
  <c r="W104" i="116" s="1"/>
  <c r="Y104" i="116" s="1"/>
  <c r="Z104" i="116" s="1"/>
  <c r="T105" i="116"/>
  <c r="W105" i="116" s="1"/>
  <c r="T106" i="116"/>
  <c r="W106" i="116" s="1"/>
  <c r="T108" i="116"/>
  <c r="W108" i="116" s="1"/>
  <c r="T129" i="116"/>
  <c r="W129" i="116" s="1"/>
  <c r="Y129" i="116" s="1"/>
  <c r="Z129" i="116" s="1"/>
  <c r="T130" i="116"/>
  <c r="W130" i="116" s="1"/>
  <c r="T132" i="116"/>
  <c r="W132" i="116" s="1"/>
  <c r="T109" i="116"/>
  <c r="W109" i="116" s="1"/>
  <c r="Y109" i="116" s="1"/>
  <c r="Z109" i="116" s="1"/>
  <c r="T112" i="116"/>
  <c r="W112" i="116" s="1"/>
  <c r="T53" i="116"/>
  <c r="W53" i="116" s="1"/>
  <c r="T58" i="116"/>
  <c r="W58" i="116" s="1"/>
  <c r="T69" i="116"/>
  <c r="W69" i="116" s="1"/>
  <c r="X69" i="116" s="1"/>
  <c r="T90" i="116"/>
  <c r="W90" i="116" s="1"/>
  <c r="Y90" i="116" s="1"/>
  <c r="Z90" i="116" s="1"/>
  <c r="T133" i="116"/>
  <c r="W133" i="116" s="1"/>
  <c r="T46" i="116"/>
  <c r="W46" i="116" s="1"/>
  <c r="X46" i="116" s="1"/>
  <c r="T57" i="116"/>
  <c r="W57" i="116" s="1"/>
  <c r="Y57" i="116" s="1"/>
  <c r="Z57" i="116" s="1"/>
  <c r="T62" i="116"/>
  <c r="W62" i="116" s="1"/>
  <c r="X62" i="116" s="1"/>
  <c r="T75" i="116"/>
  <c r="W75" i="116" s="1"/>
  <c r="Y75" i="116" s="1"/>
  <c r="Z75" i="116" s="1"/>
  <c r="T51" i="116"/>
  <c r="W51" i="116" s="1"/>
  <c r="T56" i="116"/>
  <c r="W56" i="116" s="1"/>
  <c r="T67" i="116"/>
  <c r="W67" i="116" s="1"/>
  <c r="Y67" i="116" s="1"/>
  <c r="Z67" i="116" s="1"/>
  <c r="T82" i="116"/>
  <c r="W82" i="116" s="1"/>
  <c r="X87" i="116"/>
  <c r="T97" i="116"/>
  <c r="W97" i="116" s="1"/>
  <c r="Y97" i="116" s="1"/>
  <c r="Z97" i="116" s="1"/>
  <c r="T98" i="116"/>
  <c r="W98" i="116" s="1"/>
  <c r="X98" i="116" s="1"/>
  <c r="T100" i="116"/>
  <c r="W100" i="116" s="1"/>
  <c r="T117" i="116"/>
  <c r="W117" i="116" s="1"/>
  <c r="T145" i="116"/>
  <c r="W145" i="116" s="1"/>
  <c r="T148" i="116"/>
  <c r="W148" i="116" s="1"/>
  <c r="Y148" i="116" s="1"/>
  <c r="Z148" i="116" s="1"/>
  <c r="T149" i="116"/>
  <c r="W149" i="116" s="1"/>
  <c r="T152" i="116"/>
  <c r="W152" i="116" s="1"/>
  <c r="Y152" i="116" s="1"/>
  <c r="Z152" i="116" s="1"/>
  <c r="T154" i="116"/>
  <c r="W154" i="116" s="1"/>
  <c r="X154" i="116" s="1"/>
  <c r="T156" i="116"/>
  <c r="W156" i="116" s="1"/>
  <c r="T45" i="116"/>
  <c r="W45" i="116" s="1"/>
  <c r="T50" i="116"/>
  <c r="W50" i="116" s="1"/>
  <c r="X50" i="116" s="1"/>
  <c r="T61" i="116"/>
  <c r="W61" i="116" s="1"/>
  <c r="T66" i="116"/>
  <c r="W66" i="116" s="1"/>
  <c r="X66" i="116" s="1"/>
  <c r="T73" i="116"/>
  <c r="W73" i="116" s="1"/>
  <c r="T120" i="116"/>
  <c r="W120" i="116" s="1"/>
  <c r="T121" i="116"/>
  <c r="W121" i="116" s="1"/>
  <c r="X121" i="116" s="1"/>
  <c r="T122" i="116"/>
  <c r="W122" i="116" s="1"/>
  <c r="Y122" i="116" s="1"/>
  <c r="Z122" i="116" s="1"/>
  <c r="T124" i="116"/>
  <c r="W124" i="116" s="1"/>
  <c r="Y124" i="116" s="1"/>
  <c r="Z124" i="116" s="1"/>
  <c r="T125" i="116"/>
  <c r="W125" i="116" s="1"/>
  <c r="T128" i="116"/>
  <c r="W128" i="116" s="1"/>
  <c r="T153" i="116"/>
  <c r="W153" i="116" s="1"/>
  <c r="X153" i="116" s="1"/>
  <c r="U158" i="116"/>
  <c r="AC158" i="116"/>
  <c r="Y69" i="116"/>
  <c r="Z69" i="116" s="1"/>
  <c r="X16" i="116"/>
  <c r="Y16" i="116"/>
  <c r="Z16" i="116" s="1"/>
  <c r="X24" i="116"/>
  <c r="Y24" i="116"/>
  <c r="Z24" i="116" s="1"/>
  <c r="X40" i="116"/>
  <c r="Y40" i="116"/>
  <c r="Z40" i="116" s="1"/>
  <c r="Y25" i="116"/>
  <c r="Z25" i="116" s="1"/>
  <c r="X25" i="116"/>
  <c r="X33" i="116"/>
  <c r="Y33" i="116"/>
  <c r="Z33" i="116" s="1"/>
  <c r="Y46" i="116"/>
  <c r="Z46" i="116" s="1"/>
  <c r="X57" i="116"/>
  <c r="X75" i="116"/>
  <c r="Y18" i="116"/>
  <c r="Z18" i="116" s="1"/>
  <c r="X18" i="116"/>
  <c r="X26" i="116"/>
  <c r="Y26" i="116"/>
  <c r="Z26" i="116" s="1"/>
  <c r="X42" i="116"/>
  <c r="Y42" i="116"/>
  <c r="Z42" i="116" s="1"/>
  <c r="Y51" i="116"/>
  <c r="Z51" i="116" s="1"/>
  <c r="X51" i="116"/>
  <c r="X56" i="116"/>
  <c r="Y56" i="116"/>
  <c r="Z56" i="116" s="1"/>
  <c r="Y11" i="116"/>
  <c r="Z11" i="116" s="1"/>
  <c r="X11" i="116"/>
  <c r="X27" i="116"/>
  <c r="Y27" i="116"/>
  <c r="Z27" i="116" s="1"/>
  <c r="X35" i="116"/>
  <c r="Y35" i="116"/>
  <c r="Z35" i="116" s="1"/>
  <c r="X43" i="116"/>
  <c r="Y43" i="116"/>
  <c r="Z43" i="116" s="1"/>
  <c r="Y61" i="116"/>
  <c r="Z61" i="116" s="1"/>
  <c r="X61" i="116"/>
  <c r="Y77" i="116"/>
  <c r="Z77" i="116" s="1"/>
  <c r="X77" i="116"/>
  <c r="Y12" i="116"/>
  <c r="Z12" i="116" s="1"/>
  <c r="X12" i="116"/>
  <c r="Y20" i="116"/>
  <c r="Z20" i="116" s="1"/>
  <c r="X20" i="116"/>
  <c r="Y28" i="116"/>
  <c r="Z28" i="116" s="1"/>
  <c r="X28" i="116"/>
  <c r="X36" i="116"/>
  <c r="Y36" i="116"/>
  <c r="Z36" i="116" s="1"/>
  <c r="X60" i="116"/>
  <c r="Y60" i="116"/>
  <c r="Z60" i="116" s="1"/>
  <c r="X72" i="116"/>
  <c r="Y72" i="116"/>
  <c r="Z72" i="116" s="1"/>
  <c r="Y14" i="116"/>
  <c r="Z14" i="116" s="1"/>
  <c r="X14" i="116"/>
  <c r="X23" i="116"/>
  <c r="Y23" i="116"/>
  <c r="Z23" i="116" s="1"/>
  <c r="X39" i="116"/>
  <c r="Y39" i="116"/>
  <c r="Z39" i="116" s="1"/>
  <c r="Y53" i="116"/>
  <c r="Z53" i="116" s="1"/>
  <c r="X53" i="116"/>
  <c r="X32" i="116"/>
  <c r="Y47" i="116"/>
  <c r="Z47" i="116" s="1"/>
  <c r="X47" i="116"/>
  <c r="X52" i="116"/>
  <c r="Y52" i="116"/>
  <c r="Z52" i="116" s="1"/>
  <c r="Y63" i="116"/>
  <c r="Z63" i="116" s="1"/>
  <c r="X63" i="116"/>
  <c r="Y92" i="116"/>
  <c r="Z92" i="116" s="1"/>
  <c r="X92" i="116"/>
  <c r="Y9" i="116"/>
  <c r="Z9" i="116" s="1"/>
  <c r="X9" i="116"/>
  <c r="Y17" i="116"/>
  <c r="Z17" i="116" s="1"/>
  <c r="X17" i="116"/>
  <c r="X41" i="116"/>
  <c r="Y41" i="116"/>
  <c r="Z41" i="116" s="1"/>
  <c r="X10" i="116"/>
  <c r="Y10" i="116"/>
  <c r="Z10" i="116" s="1"/>
  <c r="Y34" i="116"/>
  <c r="Z34" i="116" s="1"/>
  <c r="X34" i="116"/>
  <c r="Y19" i="116"/>
  <c r="Z19" i="116" s="1"/>
  <c r="X19" i="116"/>
  <c r="Y45" i="116"/>
  <c r="Z45" i="116" s="1"/>
  <c r="X45" i="116"/>
  <c r="Y50" i="116"/>
  <c r="Z50" i="116" s="1"/>
  <c r="X13" i="116"/>
  <c r="Y13" i="116"/>
  <c r="Z13" i="116" s="1"/>
  <c r="Y21" i="116"/>
  <c r="Z21" i="116" s="1"/>
  <c r="X21" i="116"/>
  <c r="X29" i="116"/>
  <c r="Y29" i="116"/>
  <c r="Z29" i="116" s="1"/>
  <c r="X37" i="116"/>
  <c r="Y37" i="116"/>
  <c r="Z37" i="116" s="1"/>
  <c r="Y49" i="116"/>
  <c r="Z49" i="116" s="1"/>
  <c r="X49" i="116"/>
  <c r="X54" i="116"/>
  <c r="Y54" i="116"/>
  <c r="Z54" i="116" s="1"/>
  <c r="X70" i="116"/>
  <c r="Y70" i="116"/>
  <c r="Z70" i="116" s="1"/>
  <c r="X38" i="116"/>
  <c r="Y38" i="116"/>
  <c r="Z38" i="116" s="1"/>
  <c r="Y59" i="116"/>
  <c r="Z59" i="116" s="1"/>
  <c r="X59" i="116"/>
  <c r="X64" i="116"/>
  <c r="Y64" i="116"/>
  <c r="Z64" i="116" s="1"/>
  <c r="X22" i="116"/>
  <c r="X58" i="116"/>
  <c r="Y58" i="116"/>
  <c r="Z58" i="116" s="1"/>
  <c r="Y15" i="116"/>
  <c r="Z15" i="116" s="1"/>
  <c r="X15" i="116"/>
  <c r="X30" i="116"/>
  <c r="Y30" i="116"/>
  <c r="Z30" i="116" s="1"/>
  <c r="O158" i="116"/>
  <c r="AA2" i="116" s="1"/>
  <c r="AA3" i="116" s="1"/>
  <c r="Y106" i="116"/>
  <c r="Z106" i="116" s="1"/>
  <c r="X106" i="116"/>
  <c r="Y144" i="116"/>
  <c r="Z144" i="116" s="1"/>
  <c r="X144" i="116"/>
  <c r="Y151" i="116"/>
  <c r="Z151" i="116" s="1"/>
  <c r="X151" i="116"/>
  <c r="M158" i="116"/>
  <c r="X78" i="116"/>
  <c r="T80" i="116"/>
  <c r="W80" i="116" s="1"/>
  <c r="T88" i="116"/>
  <c r="W88" i="116" s="1"/>
  <c r="T94" i="116"/>
  <c r="W94" i="116" s="1"/>
  <c r="Y120" i="116"/>
  <c r="Z120" i="116" s="1"/>
  <c r="X120" i="116"/>
  <c r="X122" i="116"/>
  <c r="T110" i="116"/>
  <c r="W110" i="116" s="1"/>
  <c r="Y136" i="116"/>
  <c r="Z136" i="116" s="1"/>
  <c r="X136" i="116"/>
  <c r="X76" i="116"/>
  <c r="T126" i="116"/>
  <c r="W126" i="116" s="1"/>
  <c r="Y85" i="116"/>
  <c r="Z85" i="116" s="1"/>
  <c r="X85" i="116"/>
  <c r="Y114" i="116"/>
  <c r="Z114" i="116" s="1"/>
  <c r="X114" i="116"/>
  <c r="L158" i="116"/>
  <c r="X124" i="116"/>
  <c r="Y130" i="116"/>
  <c r="Z130" i="116" s="1"/>
  <c r="X130" i="116"/>
  <c r="Y154" i="116"/>
  <c r="Z154" i="116" s="1"/>
  <c r="Y96" i="116"/>
  <c r="Z96" i="116" s="1"/>
  <c r="X96" i="116"/>
  <c r="Y153" i="116"/>
  <c r="Z153" i="116" s="1"/>
  <c r="T84" i="116"/>
  <c r="W84" i="116" s="1"/>
  <c r="Y95" i="116"/>
  <c r="Z95" i="116" s="1"/>
  <c r="X95" i="116"/>
  <c r="T102" i="116"/>
  <c r="W102" i="116" s="1"/>
  <c r="T118" i="116"/>
  <c r="W118" i="116" s="1"/>
  <c r="T134" i="116"/>
  <c r="W134" i="116" s="1"/>
  <c r="Y143" i="116"/>
  <c r="Z143" i="116" s="1"/>
  <c r="X143" i="116"/>
  <c r="Y145" i="116"/>
  <c r="Z145" i="116" s="1"/>
  <c r="X145" i="116"/>
  <c r="T146" i="116"/>
  <c r="W146" i="116" s="1"/>
  <c r="Y111" i="116"/>
  <c r="Z111" i="116" s="1"/>
  <c r="X111" i="116"/>
  <c r="Y113" i="116"/>
  <c r="Z113" i="116" s="1"/>
  <c r="X113" i="116"/>
  <c r="Y127" i="116"/>
  <c r="Z127" i="116" s="1"/>
  <c r="X127" i="116"/>
  <c r="Y107" i="116"/>
  <c r="Z107" i="116" s="1"/>
  <c r="X107" i="116"/>
  <c r="Y125" i="116"/>
  <c r="Z125" i="116" s="1"/>
  <c r="X125" i="116"/>
  <c r="Y139" i="116"/>
  <c r="Z139" i="116" s="1"/>
  <c r="X139" i="116"/>
  <c r="Y141" i="116"/>
  <c r="Z141" i="116" s="1"/>
  <c r="X141" i="116"/>
  <c r="T142" i="116"/>
  <c r="W142" i="116" s="1"/>
  <c r="T74" i="116"/>
  <c r="W74" i="116" s="1"/>
  <c r="Y103" i="116"/>
  <c r="Z103" i="116" s="1"/>
  <c r="X103" i="116"/>
  <c r="Y105" i="116"/>
  <c r="Z105" i="116" s="1"/>
  <c r="X105" i="116"/>
  <c r="Y119" i="116"/>
  <c r="Z119" i="116" s="1"/>
  <c r="X119" i="116"/>
  <c r="Y121" i="116"/>
  <c r="Z121" i="116" s="1"/>
  <c r="Y135" i="116"/>
  <c r="Z135" i="116" s="1"/>
  <c r="X135" i="116"/>
  <c r="Y137" i="116"/>
  <c r="Z137" i="116" s="1"/>
  <c r="X137" i="116"/>
  <c r="Y147" i="116"/>
  <c r="Z147" i="116" s="1"/>
  <c r="X147" i="116"/>
  <c r="Y149" i="116"/>
  <c r="Z149" i="116" s="1"/>
  <c r="X149" i="116"/>
  <c r="T150" i="116"/>
  <c r="W150" i="116" s="1"/>
  <c r="X152" i="116"/>
  <c r="T81" i="116"/>
  <c r="W81" i="116" s="1"/>
  <c r="T89" i="116"/>
  <c r="W89" i="116" s="1"/>
  <c r="Y99" i="116"/>
  <c r="Z99" i="116" s="1"/>
  <c r="X99" i="116"/>
  <c r="Y101" i="116"/>
  <c r="Z101" i="116" s="1"/>
  <c r="X101" i="116"/>
  <c r="Y115" i="116"/>
  <c r="Z115" i="116" s="1"/>
  <c r="X115" i="116"/>
  <c r="Y117" i="116"/>
  <c r="Z117" i="116" s="1"/>
  <c r="X117" i="116"/>
  <c r="Y131" i="116"/>
  <c r="Z131" i="116" s="1"/>
  <c r="X131" i="116"/>
  <c r="Y133" i="116"/>
  <c r="Z133" i="116" s="1"/>
  <c r="X133" i="116"/>
  <c r="X155" i="116"/>
  <c r="Y157" i="116"/>
  <c r="Z157" i="116" s="1"/>
  <c r="X157" i="116"/>
  <c r="Q158" i="116"/>
  <c r="T158" i="116" s="1"/>
  <c r="X123" i="116" l="1"/>
  <c r="X93" i="116"/>
  <c r="X65" i="116"/>
  <c r="Y31" i="116"/>
  <c r="Z31" i="116" s="1"/>
  <c r="Y68" i="116"/>
  <c r="Z68" i="116" s="1"/>
  <c r="Y48" i="116"/>
  <c r="Z48" i="116" s="1"/>
  <c r="X55" i="116"/>
  <c r="W158" i="116"/>
  <c r="X109" i="116"/>
  <c r="X91" i="116"/>
  <c r="X97" i="116"/>
  <c r="X138" i="116"/>
  <c r="X86" i="116"/>
  <c r="X129" i="116"/>
  <c r="Y98" i="116"/>
  <c r="Z98" i="116" s="1"/>
  <c r="X67" i="116"/>
  <c r="Y132" i="116"/>
  <c r="Z132" i="116" s="1"/>
  <c r="X132" i="116"/>
  <c r="Y156" i="116"/>
  <c r="Z156" i="116" s="1"/>
  <c r="X156" i="116"/>
  <c r="Y66" i="116"/>
  <c r="Z66" i="116" s="1"/>
  <c r="X73" i="116"/>
  <c r="Y73" i="116"/>
  <c r="Z73" i="116" s="1"/>
  <c r="Y82" i="116"/>
  <c r="Z82" i="116" s="1"/>
  <c r="X82" i="116"/>
  <c r="X148" i="116"/>
  <c r="X104" i="116"/>
  <c r="Y128" i="116"/>
  <c r="Z128" i="116" s="1"/>
  <c r="X128" i="116"/>
  <c r="Y108" i="116"/>
  <c r="Z108" i="116" s="1"/>
  <c r="X108" i="116"/>
  <c r="Y62" i="116"/>
  <c r="Z62" i="116" s="1"/>
  <c r="Y100" i="116"/>
  <c r="Z100" i="116" s="1"/>
  <c r="X100" i="116"/>
  <c r="Y112" i="116"/>
  <c r="Z112" i="116" s="1"/>
  <c r="X112" i="116"/>
  <c r="X90" i="116"/>
  <c r="Y84" i="116"/>
  <c r="Z84" i="116" s="1"/>
  <c r="X84" i="116"/>
  <c r="Y118" i="116"/>
  <c r="Z118" i="116" s="1"/>
  <c r="X118" i="116"/>
  <c r="Y89" i="116"/>
  <c r="Z89" i="116" s="1"/>
  <c r="X89" i="116"/>
  <c r="Y88" i="116"/>
  <c r="Z88" i="116" s="1"/>
  <c r="X88" i="116"/>
  <c r="Y150" i="116"/>
  <c r="Z150" i="116" s="1"/>
  <c r="X150" i="116"/>
  <c r="Y126" i="116"/>
  <c r="Z126" i="116" s="1"/>
  <c r="X126" i="116"/>
  <c r="Y110" i="116"/>
  <c r="Z110" i="116" s="1"/>
  <c r="X110" i="116"/>
  <c r="Y102" i="116"/>
  <c r="Z102" i="116" s="1"/>
  <c r="X102" i="116"/>
  <c r="Y94" i="116"/>
  <c r="Z94" i="116" s="1"/>
  <c r="X94" i="116"/>
  <c r="Y81" i="116"/>
  <c r="Z81" i="116" s="1"/>
  <c r="X81" i="116"/>
  <c r="Y74" i="116"/>
  <c r="Z74" i="116" s="1"/>
  <c r="X74" i="116"/>
  <c r="Y134" i="116"/>
  <c r="Z134" i="116" s="1"/>
  <c r="X134" i="116"/>
  <c r="Y146" i="116"/>
  <c r="Z146" i="116" s="1"/>
  <c r="X146" i="116"/>
  <c r="Y80" i="116"/>
  <c r="Z80" i="116" s="1"/>
  <c r="X80" i="116"/>
  <c r="Y142" i="116"/>
  <c r="Z142" i="116" s="1"/>
  <c r="X142" i="116"/>
  <c r="Z158" i="116" l="1"/>
  <c r="AA75" i="116" s="1"/>
  <c r="AD75" i="116" s="1"/>
  <c r="AE75" i="116" s="1"/>
  <c r="X158" i="116"/>
  <c r="AA92" i="116"/>
  <c r="AD92" i="116" s="1"/>
  <c r="AE92" i="116" s="1"/>
  <c r="AA36" i="116"/>
  <c r="AD36" i="116" s="1"/>
  <c r="AE36" i="116" s="1"/>
  <c r="AA67" i="116"/>
  <c r="AD67" i="116" s="1"/>
  <c r="AE67" i="116" s="1"/>
  <c r="AA133" i="116"/>
  <c r="AD133" i="116" s="1"/>
  <c r="AE133" i="116" s="1"/>
  <c r="AA141" i="116"/>
  <c r="AD141" i="116" s="1"/>
  <c r="AE141" i="116" s="1"/>
  <c r="AA86" i="116"/>
  <c r="AD86" i="116" s="1"/>
  <c r="AE86" i="116" s="1"/>
  <c r="AA102" i="116"/>
  <c r="AD102" i="116" s="1"/>
  <c r="AE102" i="116" s="1"/>
  <c r="AA87" i="116"/>
  <c r="AD87" i="116" s="1"/>
  <c r="AE87" i="116" s="1"/>
  <c r="AA103" i="116"/>
  <c r="AD103" i="116" s="1"/>
  <c r="AE103" i="116" s="1"/>
  <c r="AA23" i="116"/>
  <c r="AD23" i="116" s="1"/>
  <c r="AE23" i="116" s="1"/>
  <c r="AA31" i="116"/>
  <c r="AD31" i="116" s="1"/>
  <c r="AE31" i="116" s="1"/>
  <c r="AA39" i="116"/>
  <c r="AD39" i="116" s="1"/>
  <c r="AE39" i="116" s="1"/>
  <c r="AA104" i="116"/>
  <c r="AD104" i="116" s="1"/>
  <c r="AE104" i="116" s="1"/>
  <c r="AA112" i="116"/>
  <c r="AD112" i="116" s="1"/>
  <c r="AE112" i="116" s="1"/>
  <c r="AA120" i="116"/>
  <c r="AD120" i="116" s="1"/>
  <c r="AE120" i="116" s="1"/>
  <c r="AA19" i="116"/>
  <c r="AD19" i="116" s="1"/>
  <c r="AE19" i="116" s="1"/>
  <c r="AA35" i="116"/>
  <c r="AD35" i="116" s="1"/>
  <c r="AE35" i="116" s="1"/>
  <c r="AA65" i="116"/>
  <c r="AD65" i="116" s="1"/>
  <c r="AE65" i="116" s="1"/>
  <c r="AA12" i="116"/>
  <c r="AD12" i="116" s="1"/>
  <c r="AE12" i="116" s="1"/>
  <c r="AA49" i="116"/>
  <c r="AD49" i="116" s="1"/>
  <c r="AE49" i="116" s="1"/>
  <c r="AA54" i="116"/>
  <c r="AD54" i="116" s="1"/>
  <c r="AE54" i="116" s="1"/>
  <c r="AA78" i="116"/>
  <c r="AD78" i="116" s="1"/>
  <c r="AE78" i="116" s="1"/>
  <c r="AA110" i="116"/>
  <c r="AD110" i="116" s="1"/>
  <c r="AE110" i="116" s="1"/>
  <c r="AA126" i="116"/>
  <c r="AD126" i="116" s="1"/>
  <c r="AE126" i="116" s="1"/>
  <c r="AA142" i="116"/>
  <c r="AD142" i="116" s="1"/>
  <c r="AE142" i="116" s="1"/>
  <c r="AA53" i="116"/>
  <c r="AD53" i="116" s="1"/>
  <c r="AE53" i="116" s="1"/>
  <c r="AA95" i="116"/>
  <c r="AD95" i="116" s="1"/>
  <c r="AE95" i="116" s="1"/>
  <c r="AA111" i="116"/>
  <c r="AD111" i="116" s="1"/>
  <c r="AE111" i="116" s="1"/>
  <c r="AA127" i="116"/>
  <c r="AD127" i="116" s="1"/>
  <c r="AE127" i="116" s="1"/>
  <c r="AA60" i="116"/>
  <c r="AD60" i="116" s="1"/>
  <c r="AE60" i="116" s="1"/>
  <c r="AA16" i="116"/>
  <c r="AD16" i="116" s="1"/>
  <c r="AE16" i="116" s="1"/>
  <c r="AA24" i="116"/>
  <c r="AD24" i="116" s="1"/>
  <c r="AE24" i="116" s="1"/>
  <c r="AA32" i="116"/>
  <c r="AD32" i="116" s="1"/>
  <c r="AE32" i="116" s="1"/>
  <c r="AA76" i="116"/>
  <c r="AD76" i="116" s="1"/>
  <c r="AE76" i="116" s="1"/>
  <c r="AA81" i="116"/>
  <c r="AD81" i="116" s="1"/>
  <c r="AE81" i="116" s="1"/>
  <c r="AA97" i="116"/>
  <c r="AD97" i="116" s="1"/>
  <c r="AE97" i="116" s="1"/>
  <c r="AA105" i="116"/>
  <c r="AD105" i="116" s="1"/>
  <c r="AE105" i="116" s="1"/>
  <c r="AA113" i="116"/>
  <c r="AD113" i="116" s="1"/>
  <c r="AE113" i="116" s="1"/>
  <c r="AA137" i="116"/>
  <c r="AD137" i="116" s="1"/>
  <c r="AE137" i="116" s="1"/>
  <c r="AA145" i="116"/>
  <c r="AD145" i="116" s="1"/>
  <c r="AE145" i="116" s="1"/>
  <c r="AA17" i="116"/>
  <c r="AD17" i="116" s="1"/>
  <c r="AE17" i="116" s="1"/>
  <c r="AA61" i="116"/>
  <c r="AD61" i="116" s="1"/>
  <c r="AE61" i="116" s="1"/>
  <c r="AA106" i="116"/>
  <c r="AD106" i="116" s="1"/>
  <c r="AE106" i="116" s="1"/>
  <c r="AA9" i="116"/>
  <c r="AA25" i="116"/>
  <c r="AD25" i="116" s="1"/>
  <c r="AE25" i="116" s="1"/>
  <c r="AA41" i="116"/>
  <c r="AD41" i="116" s="1"/>
  <c r="AE41" i="116" s="1"/>
  <c r="AA57" i="116"/>
  <c r="AD57" i="116" s="1"/>
  <c r="AE57" i="116" s="1"/>
  <c r="AA82" i="116"/>
  <c r="AD82" i="116" s="1"/>
  <c r="AE82" i="116" s="1"/>
  <c r="AA98" i="116"/>
  <c r="AD98" i="116" s="1"/>
  <c r="AE98" i="116" s="1"/>
  <c r="AA114" i="116"/>
  <c r="AD114" i="116" s="1"/>
  <c r="AE114" i="116" s="1"/>
  <c r="AA122" i="116"/>
  <c r="AD122" i="116" s="1"/>
  <c r="AE122" i="116" s="1"/>
  <c r="AA130" i="116"/>
  <c r="AD130" i="116" s="1"/>
  <c r="AE130" i="116" s="1"/>
  <c r="AA138" i="116"/>
  <c r="AD138" i="116" s="1"/>
  <c r="AE138" i="116" s="1"/>
  <c r="AA146" i="116"/>
  <c r="AD146" i="116" s="1"/>
  <c r="AE146" i="116" s="1"/>
  <c r="AA48" i="116"/>
  <c r="AD48" i="116" s="1"/>
  <c r="AE48" i="116" s="1"/>
  <c r="AA10" i="116"/>
  <c r="AD10" i="116" s="1"/>
  <c r="AE10" i="116" s="1"/>
  <c r="AA18" i="116"/>
  <c r="AD18" i="116" s="1"/>
  <c r="AE18" i="116" s="1"/>
  <c r="AA26" i="116"/>
  <c r="AD26" i="116" s="1"/>
  <c r="AE26" i="116" s="1"/>
  <c r="AA34" i="116"/>
  <c r="AD34" i="116" s="1"/>
  <c r="AE34" i="116" s="1"/>
  <c r="AA42" i="116"/>
  <c r="AD42" i="116" s="1"/>
  <c r="AE42" i="116" s="1"/>
  <c r="AA63" i="116"/>
  <c r="AD63" i="116" s="1"/>
  <c r="AE63" i="116" s="1"/>
  <c r="AA44" i="116"/>
  <c r="AD44" i="116" s="1"/>
  <c r="AE44" i="116" s="1"/>
  <c r="AA91" i="116"/>
  <c r="AD91" i="116" s="1"/>
  <c r="AE91" i="116" s="1"/>
  <c r="AA99" i="116"/>
  <c r="AD99" i="116" s="1"/>
  <c r="AE99" i="116" s="1"/>
  <c r="AA107" i="116"/>
  <c r="AD107" i="116" s="1"/>
  <c r="AE107" i="116" s="1"/>
  <c r="AA115" i="116"/>
  <c r="AD115" i="116" s="1"/>
  <c r="AE115" i="116" s="1"/>
  <c r="AA123" i="116"/>
  <c r="AD123" i="116" s="1"/>
  <c r="AE123" i="116" s="1"/>
  <c r="AA131" i="116"/>
  <c r="AD131" i="116" s="1"/>
  <c r="AE131" i="116" s="1"/>
  <c r="AA139" i="116"/>
  <c r="AD139" i="116" s="1"/>
  <c r="AE139" i="116" s="1"/>
  <c r="AA155" i="116"/>
  <c r="AD155" i="116" s="1"/>
  <c r="AE155" i="116" s="1"/>
  <c r="AA140" i="116"/>
  <c r="AD140" i="116" s="1"/>
  <c r="AE140" i="116" s="1"/>
  <c r="AA52" i="116"/>
  <c r="AD52" i="116" s="1"/>
  <c r="AE52" i="116" s="1"/>
  <c r="AA71" i="116" l="1"/>
  <c r="AD71" i="116" s="1"/>
  <c r="AE71" i="116" s="1"/>
  <c r="AA77" i="116"/>
  <c r="AD77" i="116" s="1"/>
  <c r="AE77" i="116" s="1"/>
  <c r="AA33" i="116"/>
  <c r="AD33" i="116" s="1"/>
  <c r="AE33" i="116" s="1"/>
  <c r="AA153" i="116"/>
  <c r="AD153" i="116" s="1"/>
  <c r="AE153" i="116" s="1"/>
  <c r="AA89" i="116"/>
  <c r="AD89" i="116" s="1"/>
  <c r="AE89" i="116" s="1"/>
  <c r="AA45" i="116"/>
  <c r="AD45" i="116" s="1"/>
  <c r="AE45" i="116" s="1"/>
  <c r="AA79" i="116"/>
  <c r="AD79" i="116" s="1"/>
  <c r="AE79" i="116" s="1"/>
  <c r="AA94" i="116"/>
  <c r="AD94" i="116" s="1"/>
  <c r="AE94" i="116" s="1"/>
  <c r="AA156" i="116"/>
  <c r="AD156" i="116" s="1"/>
  <c r="AE156" i="116" s="1"/>
  <c r="AA66" i="116"/>
  <c r="AD66" i="116" s="1"/>
  <c r="AE66" i="116" s="1"/>
  <c r="AA96" i="116"/>
  <c r="AD96" i="116" s="1"/>
  <c r="AE96" i="116" s="1"/>
  <c r="AA15" i="116"/>
  <c r="AD15" i="116" s="1"/>
  <c r="AE15" i="116" s="1"/>
  <c r="AA38" i="116"/>
  <c r="AD38" i="116" s="1"/>
  <c r="AE38" i="116" s="1"/>
  <c r="AA69" i="116"/>
  <c r="AD69" i="116" s="1"/>
  <c r="AE69" i="116" s="1"/>
  <c r="AA125" i="116"/>
  <c r="AD125" i="116" s="1"/>
  <c r="AE125" i="116" s="1"/>
  <c r="AA28" i="116"/>
  <c r="AD28" i="116" s="1"/>
  <c r="AE28" i="116" s="1"/>
  <c r="AA47" i="116"/>
  <c r="AD47" i="116" s="1"/>
  <c r="AE47" i="116" s="1"/>
  <c r="AA132" i="116"/>
  <c r="AD132" i="116" s="1"/>
  <c r="AE132" i="116" s="1"/>
  <c r="AA152" i="116"/>
  <c r="AD152" i="116" s="1"/>
  <c r="AE152" i="116" s="1"/>
  <c r="AA88" i="116"/>
  <c r="AD88" i="116" s="1"/>
  <c r="AE88" i="116" s="1"/>
  <c r="AA74" i="116"/>
  <c r="AD74" i="116" s="1"/>
  <c r="AE74" i="116" s="1"/>
  <c r="AA22" i="116"/>
  <c r="AD22" i="116" s="1"/>
  <c r="AE22" i="116" s="1"/>
  <c r="AA37" i="116"/>
  <c r="AD37" i="116" s="1"/>
  <c r="AE37" i="116" s="1"/>
  <c r="AA117" i="116"/>
  <c r="AD117" i="116" s="1"/>
  <c r="AE117" i="116" s="1"/>
  <c r="AA20" i="116"/>
  <c r="AD20" i="116" s="1"/>
  <c r="AE20" i="116" s="1"/>
  <c r="AA27" i="116"/>
  <c r="AD27" i="116" s="1"/>
  <c r="AE27" i="116" s="1"/>
  <c r="AA43" i="116"/>
  <c r="AD43" i="116" s="1"/>
  <c r="AE43" i="116" s="1"/>
  <c r="AA30" i="116"/>
  <c r="AD30" i="116" s="1"/>
  <c r="AE30" i="116" s="1"/>
  <c r="AA51" i="116"/>
  <c r="AD51" i="116" s="1"/>
  <c r="AE51" i="116" s="1"/>
  <c r="AA116" i="116"/>
  <c r="AD116" i="116" s="1"/>
  <c r="AE116" i="116" s="1"/>
  <c r="AA144" i="116"/>
  <c r="AD144" i="116" s="1"/>
  <c r="AE144" i="116" s="1"/>
  <c r="AA80" i="116"/>
  <c r="AD80" i="116" s="1"/>
  <c r="AE80" i="116" s="1"/>
  <c r="AA58" i="116"/>
  <c r="AD58" i="116" s="1"/>
  <c r="AE58" i="116" s="1"/>
  <c r="AA72" i="116"/>
  <c r="AD72" i="116" s="1"/>
  <c r="AE72" i="116" s="1"/>
  <c r="AA21" i="116"/>
  <c r="AD21" i="116" s="1"/>
  <c r="AE21" i="116" s="1"/>
  <c r="AA109" i="116"/>
  <c r="AD109" i="116" s="1"/>
  <c r="AE109" i="116" s="1"/>
  <c r="AA68" i="116"/>
  <c r="AD68" i="116" s="1"/>
  <c r="AE68" i="116" s="1"/>
  <c r="AA11" i="116"/>
  <c r="AD11" i="116" s="1"/>
  <c r="AE11" i="116" s="1"/>
  <c r="AA129" i="116"/>
  <c r="AD129" i="116" s="1"/>
  <c r="AE129" i="116" s="1"/>
  <c r="AA151" i="116"/>
  <c r="AD151" i="116" s="1"/>
  <c r="AE151" i="116" s="1"/>
  <c r="AA14" i="116"/>
  <c r="AD14" i="116" s="1"/>
  <c r="AE14" i="116" s="1"/>
  <c r="AA29" i="116"/>
  <c r="AD29" i="116" s="1"/>
  <c r="AE29" i="116" s="1"/>
  <c r="AA100" i="116"/>
  <c r="AD100" i="116" s="1"/>
  <c r="AE100" i="116" s="1"/>
  <c r="AA136" i="116"/>
  <c r="AD136" i="116" s="1"/>
  <c r="AE136" i="116" s="1"/>
  <c r="AA73" i="116"/>
  <c r="AD73" i="116" s="1"/>
  <c r="AE73" i="116" s="1"/>
  <c r="AA143" i="116"/>
  <c r="AD143" i="116" s="1"/>
  <c r="AE143" i="116" s="1"/>
  <c r="AA150" i="116"/>
  <c r="AD150" i="116" s="1"/>
  <c r="AE150" i="116" s="1"/>
  <c r="AA70" i="116"/>
  <c r="AD70" i="116" s="1"/>
  <c r="AE70" i="116" s="1"/>
  <c r="AA101" i="116"/>
  <c r="AD101" i="116" s="1"/>
  <c r="AE101" i="116" s="1"/>
  <c r="AA148" i="116"/>
  <c r="AD148" i="116" s="1"/>
  <c r="AE148" i="116" s="1"/>
  <c r="AA50" i="116"/>
  <c r="AD50" i="116" s="1"/>
  <c r="AE50" i="116" s="1"/>
  <c r="AA62" i="116"/>
  <c r="AD62" i="116" s="1"/>
  <c r="AE62" i="116" s="1"/>
  <c r="AA59" i="116"/>
  <c r="AD59" i="116" s="1"/>
  <c r="AE59" i="116" s="1"/>
  <c r="AA147" i="116"/>
  <c r="AD147" i="116" s="1"/>
  <c r="AE147" i="116" s="1"/>
  <c r="AA83" i="116"/>
  <c r="AD83" i="116" s="1"/>
  <c r="AE83" i="116" s="1"/>
  <c r="AA64" i="116"/>
  <c r="AD64" i="116" s="1"/>
  <c r="AE64" i="116" s="1"/>
  <c r="AA90" i="116"/>
  <c r="AD90" i="116" s="1"/>
  <c r="AE90" i="116" s="1"/>
  <c r="AA154" i="116"/>
  <c r="AD154" i="116" s="1"/>
  <c r="AE154" i="116" s="1"/>
  <c r="AA121" i="116"/>
  <c r="AD121" i="116" s="1"/>
  <c r="AE121" i="116" s="1"/>
  <c r="AA40" i="116"/>
  <c r="AD40" i="116" s="1"/>
  <c r="AE40" i="116" s="1"/>
  <c r="AA135" i="116"/>
  <c r="AD135" i="116" s="1"/>
  <c r="AE135" i="116" s="1"/>
  <c r="AA56" i="116"/>
  <c r="AD56" i="116" s="1"/>
  <c r="AE56" i="116" s="1"/>
  <c r="AA13" i="116"/>
  <c r="AD13" i="116" s="1"/>
  <c r="AE13" i="116" s="1"/>
  <c r="AA84" i="116"/>
  <c r="AD84" i="116" s="1"/>
  <c r="AE84" i="116" s="1"/>
  <c r="AA128" i="116"/>
  <c r="AD128" i="116" s="1"/>
  <c r="AE128" i="116" s="1"/>
  <c r="AA55" i="116"/>
  <c r="AD55" i="116" s="1"/>
  <c r="AE55" i="116" s="1"/>
  <c r="AA119" i="116"/>
  <c r="AD119" i="116" s="1"/>
  <c r="AE119" i="116" s="1"/>
  <c r="AA134" i="116"/>
  <c r="AD134" i="116" s="1"/>
  <c r="AE134" i="116" s="1"/>
  <c r="AA157" i="116"/>
  <c r="AD157" i="116" s="1"/>
  <c r="AE157" i="116" s="1"/>
  <c r="AA93" i="116"/>
  <c r="AD93" i="116" s="1"/>
  <c r="AE93" i="116" s="1"/>
  <c r="AA124" i="116"/>
  <c r="AD124" i="116" s="1"/>
  <c r="AE124" i="116" s="1"/>
  <c r="AA46" i="116"/>
  <c r="AD46" i="116" s="1"/>
  <c r="AE46" i="116" s="1"/>
  <c r="AA118" i="116"/>
  <c r="AD118" i="116" s="1"/>
  <c r="AE118" i="116" s="1"/>
  <c r="AA149" i="116"/>
  <c r="AD149" i="116" s="1"/>
  <c r="AE149" i="116" s="1"/>
  <c r="AA85" i="116"/>
  <c r="AD85" i="116" s="1"/>
  <c r="AE85" i="116" s="1"/>
  <c r="AA108" i="116"/>
  <c r="AD108" i="116" s="1"/>
  <c r="AE108" i="116" s="1"/>
  <c r="AD9" i="116"/>
  <c r="AE9" i="116" s="1"/>
  <c r="AA158" i="116" l="1"/>
  <c r="AD158" i="116"/>
  <c r="AE158" i="116"/>
  <c r="C10" i="115" l="1"/>
  <c r="D68" i="115" l="1"/>
  <c r="D95" i="115" s="1"/>
  <c r="C68" i="115"/>
  <c r="C95" i="115" s="1"/>
  <c r="B68" i="115"/>
  <c r="D67" i="115"/>
  <c r="D89" i="115" s="1"/>
  <c r="C67" i="115"/>
  <c r="C89" i="115" s="1"/>
  <c r="B67" i="115"/>
  <c r="B89" i="115" s="1"/>
  <c r="E89" i="115" s="1"/>
  <c r="D66" i="115"/>
  <c r="D83" i="115" s="1"/>
  <c r="C66" i="115"/>
  <c r="C79" i="115" s="1"/>
  <c r="B66" i="115"/>
  <c r="B83" i="115" s="1"/>
  <c r="E65" i="115"/>
  <c r="D65" i="115"/>
  <c r="D78" i="115" s="1"/>
  <c r="C65" i="115"/>
  <c r="C74" i="115" s="1"/>
  <c r="B65" i="115"/>
  <c r="B78" i="115" s="1"/>
  <c r="D64" i="115"/>
  <c r="D73" i="115" s="1"/>
  <c r="C64" i="115"/>
  <c r="C73" i="115" s="1"/>
  <c r="B64" i="115"/>
  <c r="B73" i="115" s="1"/>
  <c r="D63" i="115"/>
  <c r="C63" i="115"/>
  <c r="B63" i="115"/>
  <c r="D62" i="115"/>
  <c r="C62" i="115"/>
  <c r="B62" i="115"/>
  <c r="D61" i="115"/>
  <c r="C61" i="115"/>
  <c r="B61" i="115"/>
  <c r="E61" i="115" s="1"/>
  <c r="D60" i="115"/>
  <c r="C60" i="115"/>
  <c r="B60" i="115"/>
  <c r="D59" i="115"/>
  <c r="C59" i="115"/>
  <c r="B59" i="115"/>
  <c r="B55" i="115"/>
  <c r="D54" i="115"/>
  <c r="D55" i="115" s="1"/>
  <c r="C54" i="115"/>
  <c r="C55" i="115" s="1"/>
  <c r="B54" i="115"/>
  <c r="E53" i="115"/>
  <c r="I52" i="115"/>
  <c r="H52" i="115"/>
  <c r="G52" i="115"/>
  <c r="E52" i="115"/>
  <c r="I51" i="115"/>
  <c r="H51" i="115"/>
  <c r="G51" i="115"/>
  <c r="E51" i="115"/>
  <c r="I50" i="115"/>
  <c r="H50" i="115"/>
  <c r="G50" i="115"/>
  <c r="E50" i="115"/>
  <c r="I49" i="115"/>
  <c r="H49" i="115"/>
  <c r="G49" i="115"/>
  <c r="E49" i="115"/>
  <c r="I48" i="115"/>
  <c r="H48" i="115"/>
  <c r="G48" i="115"/>
  <c r="E48" i="115"/>
  <c r="J49" i="115" s="1"/>
  <c r="E47" i="115"/>
  <c r="E46" i="115"/>
  <c r="E45" i="115"/>
  <c r="E44" i="115"/>
  <c r="B35" i="115"/>
  <c r="B34" i="115"/>
  <c r="C33" i="115"/>
  <c r="C35" i="115" s="1"/>
  <c r="E14" i="115"/>
  <c r="Y13" i="115"/>
  <c r="W13" i="115"/>
  <c r="G13" i="115"/>
  <c r="I13" i="115" s="1"/>
  <c r="F11" i="115"/>
  <c r="E11" i="115"/>
  <c r="T10" i="115"/>
  <c r="T13" i="115" s="1"/>
  <c r="R10" i="115"/>
  <c r="R13" i="115" s="1"/>
  <c r="Q10" i="115"/>
  <c r="Q13" i="115" s="1"/>
  <c r="P10" i="115"/>
  <c r="P13" i="115" s="1"/>
  <c r="G10" i="115"/>
  <c r="I10" i="115" s="1"/>
  <c r="C13" i="115"/>
  <c r="D13" i="115" s="1"/>
  <c r="Z8" i="115"/>
  <c r="Y8" i="115"/>
  <c r="W8" i="115"/>
  <c r="R8" i="115"/>
  <c r="Q8" i="115"/>
  <c r="P8" i="115"/>
  <c r="O8" i="115"/>
  <c r="H8" i="115"/>
  <c r="E8" i="115"/>
  <c r="G7" i="115"/>
  <c r="I7" i="115" s="1"/>
  <c r="D75" i="115" l="1"/>
  <c r="E63" i="115"/>
  <c r="J51" i="115"/>
  <c r="J52" i="115"/>
  <c r="E60" i="115"/>
  <c r="D74" i="115"/>
  <c r="E59" i="115"/>
  <c r="E68" i="115"/>
  <c r="C83" i="115"/>
  <c r="J50" i="115"/>
  <c r="B90" i="115"/>
  <c r="C78" i="115"/>
  <c r="B84" i="115"/>
  <c r="C90" i="115"/>
  <c r="C91" i="115" s="1"/>
  <c r="G8" i="115"/>
  <c r="J53" i="115"/>
  <c r="C84" i="115"/>
  <c r="C85" i="115" s="1"/>
  <c r="B95" i="115"/>
  <c r="E54" i="115"/>
  <c r="J54" i="115" s="1"/>
  <c r="Z10" i="115" s="1"/>
  <c r="E62" i="115"/>
  <c r="C75" i="115"/>
  <c r="E67" i="115"/>
  <c r="B74" i="115"/>
  <c r="E74" i="115" s="1"/>
  <c r="D79" i="115"/>
  <c r="D80" i="115" s="1"/>
  <c r="D33" i="115"/>
  <c r="D35" i="115" s="1"/>
  <c r="C69" i="115"/>
  <c r="C34" i="115"/>
  <c r="B70" i="115"/>
  <c r="B102" i="115" s="1"/>
  <c r="D10" i="115"/>
  <c r="J10" i="115" s="1"/>
  <c r="K10" i="115" s="1"/>
  <c r="M10" i="115" s="1"/>
  <c r="M4" i="115" s="1"/>
  <c r="E83" i="115"/>
  <c r="B85" i="115"/>
  <c r="E73" i="115"/>
  <c r="E75" i="115" s="1"/>
  <c r="B75" i="115"/>
  <c r="B76" i="115" s="1"/>
  <c r="C101" i="115"/>
  <c r="C96" i="115"/>
  <c r="C97" i="115" s="1"/>
  <c r="I8" i="115"/>
  <c r="J7" i="115"/>
  <c r="E78" i="115"/>
  <c r="C80" i="115"/>
  <c r="J13" i="115"/>
  <c r="E95" i="115"/>
  <c r="C70" i="115"/>
  <c r="C102" i="115" s="1"/>
  <c r="J48" i="115"/>
  <c r="E64" i="115"/>
  <c r="B69" i="115"/>
  <c r="D84" i="115"/>
  <c r="D85" i="115" s="1"/>
  <c r="E55" i="115"/>
  <c r="J55" i="115" s="1"/>
  <c r="Z13" i="115" s="1"/>
  <c r="E66" i="115"/>
  <c r="B91" i="115"/>
  <c r="B79" i="115"/>
  <c r="E79" i="115" s="1"/>
  <c r="D69" i="115"/>
  <c r="D90" i="115"/>
  <c r="E90" i="115" s="1"/>
  <c r="E91" i="115" s="1"/>
  <c r="V7" i="115" s="1"/>
  <c r="V8" i="115" s="1"/>
  <c r="D34" i="115" l="1"/>
  <c r="D70" i="115" s="1"/>
  <c r="D102" i="115" s="1"/>
  <c r="E102" i="115" s="1"/>
  <c r="D91" i="115"/>
  <c r="B80" i="115"/>
  <c r="D101" i="115"/>
  <c r="D96" i="115"/>
  <c r="D97" i="115" s="1"/>
  <c r="E69" i="115"/>
  <c r="B96" i="115"/>
  <c r="B101" i="115"/>
  <c r="N10" i="115"/>
  <c r="J8" i="115"/>
  <c r="K7" i="115"/>
  <c r="K13" i="115"/>
  <c r="M13" i="115" s="1"/>
  <c r="N13" i="115" s="1"/>
  <c r="C103" i="115"/>
  <c r="E80" i="115"/>
  <c r="B81" i="115" s="1"/>
  <c r="E84" i="115"/>
  <c r="E85" i="115" s="1"/>
  <c r="B86" i="115" s="1"/>
  <c r="E70" i="115" l="1"/>
  <c r="D103" i="115"/>
  <c r="E101" i="115"/>
  <c r="E103" i="115" s="1"/>
  <c r="V13" i="115" s="1"/>
  <c r="B103" i="115"/>
  <c r="E96" i="115"/>
  <c r="E97" i="115" s="1"/>
  <c r="V10" i="115" s="1"/>
  <c r="B97" i="115"/>
  <c r="M7" i="115"/>
  <c r="K8" i="115"/>
  <c r="S7" i="115" l="1"/>
  <c r="S8" i="115" s="1"/>
  <c r="M8" i="115"/>
  <c r="N7" i="115"/>
  <c r="B106" i="115"/>
  <c r="C106" i="115"/>
  <c r="D106" i="115"/>
  <c r="E106" i="115" l="1"/>
  <c r="U7" i="115"/>
  <c r="N8" i="115"/>
  <c r="U8" i="115" l="1"/>
  <c r="AB7" i="115"/>
  <c r="AB8" i="115" s="1"/>
  <c r="S10" i="115" l="1"/>
  <c r="AF11" i="115" l="1"/>
  <c r="S11" i="115"/>
  <c r="S13" i="115"/>
  <c r="U13" i="115" s="1"/>
  <c r="AB13" i="115" s="1"/>
  <c r="AC13" i="115" s="1"/>
  <c r="D40" i="115" s="1"/>
  <c r="D41" i="115" s="1"/>
  <c r="U10" i="115"/>
  <c r="AB10" i="115" s="1"/>
  <c r="AF13" i="115" l="1"/>
  <c r="AC10" i="115"/>
  <c r="AB11" i="115"/>
  <c r="AF10" i="115"/>
  <c r="AF12" i="115" l="1"/>
  <c r="AF14" i="1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Gruebele, Morgan</author>
  </authors>
  <commentList>
    <comment ref="L8" authorId="0" shapeId="0" xr:uid="{E3250094-C077-4BF6-8E0A-834791B1CB30}">
      <text>
        <r>
          <rPr>
            <b/>
            <sz val="9"/>
            <color indexed="81"/>
            <rFont val="Tahoma"/>
            <family val="2"/>
          </rPr>
          <t>Gruebele, Morgan:</t>
        </r>
        <r>
          <rPr>
            <sz val="9"/>
            <color indexed="81"/>
            <rFont val="Tahoma"/>
            <family val="2"/>
          </rPr>
          <t xml:space="preserve">
Combined LEA Formula Allocation and State Level Funds Reallocation (Columns J &amp; 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Tami Darnall</author>
    <author>Woodmansey, Susan</author>
    <author>Darnall, Tamara</author>
    <author>Gruebele, Morgan</author>
  </authors>
  <commentList>
    <comment ref="B5" authorId="0" shapeId="0" xr:uid="{C4C790D9-F027-4128-A5C4-3680CD306AAA}">
      <text>
        <r>
          <rPr>
            <b/>
            <sz val="8"/>
            <color indexed="81"/>
            <rFont val="Tahoma"/>
            <family val="2"/>
          </rPr>
          <t xml:space="preserve">13-13-10.1.   Definition of terms. Terms used in this chapter mean... </t>
        </r>
        <r>
          <rPr>
            <sz val="8"/>
            <color indexed="81"/>
            <rFont val="Tahoma"/>
            <family val="2"/>
          </rPr>
          <t xml:space="preserve"> 
(3) "Index factor," is the annual percentage change in the consumer price index for urban wage earners and clerical workers as computed by the Bureau of Labor Statistics of the United States Department of Labor for the year before the year immediately preceding the year of adjustment or three percent, whichever is less;  </t>
        </r>
      </text>
    </comment>
    <comment ref="E5" authorId="1" shapeId="0" xr:uid="{3A429714-7FD9-4DC7-9999-B7C3DD396838}">
      <text>
        <r>
          <rPr>
            <b/>
            <sz val="9"/>
            <color indexed="81"/>
            <rFont val="Tahoma"/>
            <family val="2"/>
          </rPr>
          <t>Without Alternative Schools</t>
        </r>
      </text>
    </comment>
    <comment ref="F5" authorId="1" shapeId="0" xr:uid="{93DE30E7-18CA-4D66-8488-E1C979F2CFDD}">
      <text>
        <r>
          <rPr>
            <b/>
            <sz val="9"/>
            <color indexed="81"/>
            <rFont val="Tahoma"/>
            <family val="2"/>
          </rPr>
          <t>Woodmansey, Susan:</t>
        </r>
        <r>
          <rPr>
            <sz val="9"/>
            <color indexed="81"/>
            <rFont val="Tahoma"/>
            <family val="2"/>
          </rPr>
          <t xml:space="preserve">
estimates based on SAFE trends of student enrollment and calculated FTE based on those student counts
</t>
        </r>
      </text>
    </comment>
    <comment ref="P5" authorId="1" shapeId="0" xr:uid="{1581D777-F22D-455D-AD71-4F7AEE29A30B}">
      <text>
        <r>
          <rPr>
            <b/>
            <sz val="9"/>
            <color indexed="81"/>
            <rFont val="Tahoma"/>
            <family val="2"/>
          </rPr>
          <t>Woodmansey, Susan:</t>
        </r>
        <r>
          <rPr>
            <sz val="9"/>
            <color indexed="81"/>
            <rFont val="Tahoma"/>
            <family val="2"/>
          </rPr>
          <t xml:space="preserve">
total eligible ELL based on 2016 assessment results, finalized 8/18/2016
</t>
        </r>
      </text>
    </comment>
    <comment ref="U5" authorId="0" shapeId="0" xr:uid="{1102AA71-CB39-42AC-A5FD-3F359E8C33F5}">
      <text>
        <r>
          <rPr>
            <sz val="8"/>
            <color indexed="81"/>
            <rFont val="Tahoma"/>
            <family val="2"/>
          </rPr>
          <t>Basic Need + Small School Adjustment + Increasing Enrollment</t>
        </r>
      </text>
    </comment>
    <comment ref="W5" authorId="2" shapeId="0" xr:uid="{42E27361-0ED8-4815-ABB6-27EC1BDD0DEE}">
      <text>
        <r>
          <rPr>
            <b/>
            <sz val="9"/>
            <color indexed="81"/>
            <rFont val="Tahoma"/>
            <family val="2"/>
          </rPr>
          <t>Darnall, Tamara:</t>
        </r>
        <r>
          <rPr>
            <sz val="9"/>
            <color indexed="81"/>
            <rFont val="Tahoma"/>
            <family val="2"/>
          </rPr>
          <t xml:space="preserve">
Include amount already equalized and amount counted as local effort for alternative formula districts.</t>
        </r>
      </text>
    </comment>
    <comment ref="AB5" authorId="0" shapeId="0" xr:uid="{BE884997-D5F0-4CE6-AEEF-340519692FED}">
      <text>
        <r>
          <rPr>
            <sz val="8"/>
            <color indexed="81"/>
            <rFont val="Tahoma"/>
            <family val="2"/>
          </rPr>
          <t xml:space="preserve">State Share = Local Need – Local Effort
13-13-72.   Legislative policy on annual increase in appropriation for state aid to education foundation program. It is the policy of the Legislature that the appropriation for the state aid to education foundation program increase on an annual basis by the percentage increase in local need on an aggregate statewide basis so that the relative proportion of local need paid by local effort and state aid shall remain constant. </t>
        </r>
        <r>
          <rPr>
            <b/>
            <i/>
            <sz val="10"/>
            <color indexed="81"/>
            <rFont val="Tahoma"/>
            <family val="2"/>
          </rPr>
          <t xml:space="preserve">However, the increase in the per student allocation on an annual basis that exceeds three percent shall be paid solely by the state and is not a factor in this policy. (added during 2007 session by SB157) 
</t>
        </r>
      </text>
    </comment>
    <comment ref="AC5" authorId="0" shapeId="0" xr:uid="{AE4C2B9F-9CAF-406E-AE5C-9B2A4AA1F694}">
      <text>
        <r>
          <rPr>
            <sz val="8"/>
            <color indexed="81"/>
            <rFont val="Tahoma"/>
            <family val="2"/>
          </rPr>
          <t xml:space="preserve">13-13-71.   If local effort increases on a statewide aggregate basis by a greater percentage than local need on a statewide aggregate basis from any one year to the next, for the following year each of the levies specified in subdivision 13- 13-10.1(6) shall be reduced proportionally so that the percentage increase in local effort on a statewide aggregate basis equals the percentage increase in need on a statewide aggregate basis.
</t>
        </r>
      </text>
    </comment>
    <comment ref="AB6" authorId="3" shapeId="0" xr:uid="{012439AA-C46F-46E2-A681-05E2DC10034C}">
      <text>
        <r>
          <rPr>
            <b/>
            <sz val="9"/>
            <color indexed="81"/>
            <rFont val="Tahoma"/>
            <family val="2"/>
          </rPr>
          <t>Gruebele, Morgan:</t>
        </r>
        <r>
          <rPr>
            <sz val="9"/>
            <color indexed="81"/>
            <rFont val="Tahoma"/>
            <family val="2"/>
          </rPr>
          <t xml:space="preserve">
Cell should equal appropriated budget for 1211, 1213, &amp; 1219.</t>
        </r>
      </text>
    </comment>
    <comment ref="E7" authorId="3" shapeId="0" xr:uid="{060131DE-FC19-4E6C-8A6E-969452D808D1}">
      <text>
        <r>
          <rPr>
            <b/>
            <sz val="9"/>
            <color indexed="81"/>
            <rFont val="Tahoma"/>
            <family val="2"/>
          </rPr>
          <t>Gruebele, Morgan:</t>
        </r>
        <r>
          <rPr>
            <sz val="9"/>
            <color indexed="81"/>
            <rFont val="Tahoma"/>
            <family val="2"/>
          </rPr>
          <t xml:space="preserve">
136,068.38
Based on FINAL DOE 11.03.2020 spreadsheet</t>
        </r>
      </text>
    </comment>
    <comment ref="Z7" authorId="3" shapeId="0" xr:uid="{C0D76933-D773-4370-AC99-7C30FCB238E5}">
      <text>
        <r>
          <rPr>
            <b/>
            <sz val="9"/>
            <color indexed="81"/>
            <rFont val="Tahoma"/>
            <family val="2"/>
          </rPr>
          <t>Gruebele, Morgan:</t>
        </r>
        <r>
          <rPr>
            <sz val="9"/>
            <color indexed="81"/>
            <rFont val="Tahoma"/>
            <family val="2"/>
          </rPr>
          <t xml:space="preserve">
Number based off FY20 SAGE Lost Local Effort tab.</t>
        </r>
      </text>
    </comment>
    <comment ref="U8" authorId="3" shapeId="0" xr:uid="{15B8A285-5F2F-4E4F-A89C-05212EE4C815}">
      <text>
        <r>
          <rPr>
            <b/>
            <sz val="9"/>
            <color indexed="81"/>
            <rFont val="Tahoma"/>
            <family val="2"/>
          </rPr>
          <t>Gruebele, Morgan:</t>
        </r>
        <r>
          <rPr>
            <sz val="9"/>
            <color indexed="81"/>
            <rFont val="Tahoma"/>
            <family val="2"/>
          </rPr>
          <t xml:space="preserve">
Doesn’t match DOE's spreadsheet -- DOE didn't include Tech. Adjustment</t>
        </r>
      </text>
    </comment>
    <comment ref="L10" authorId="3" shapeId="0" xr:uid="{27375BF8-B512-408C-B888-E28A79A2296C}">
      <text>
        <r>
          <rPr>
            <b/>
            <sz val="9"/>
            <color indexed="81"/>
            <rFont val="Tahoma"/>
            <family val="2"/>
          </rPr>
          <t>Gruebele, Morgan:</t>
        </r>
        <r>
          <rPr>
            <sz val="9"/>
            <color indexed="81"/>
            <rFont val="Tahoma"/>
            <family val="2"/>
          </rPr>
          <t xml:space="preserve">
DOE $11,389,170</t>
        </r>
      </text>
    </comment>
    <comment ref="X10" authorId="3" shapeId="0" xr:uid="{078EC286-2B20-4378-B65C-DD9FD4F981D2}">
      <text>
        <r>
          <rPr>
            <b/>
            <sz val="9"/>
            <color indexed="81"/>
            <rFont val="Tahoma"/>
            <family val="2"/>
          </rPr>
          <t>Gruebele, Morgan:</t>
        </r>
        <r>
          <rPr>
            <sz val="9"/>
            <color indexed="81"/>
            <rFont val="Tahoma"/>
            <family val="2"/>
          </rPr>
          <t xml:space="preserve">
DOE $11,389,170</t>
        </r>
      </text>
    </comment>
  </commentList>
</comments>
</file>

<file path=xl/sharedStrings.xml><?xml version="1.0" encoding="utf-8"?>
<sst xmlns="http://schemas.openxmlformats.org/spreadsheetml/2006/main" count="325" uniqueCount="284">
  <si>
    <t>TOTAL</t>
  </si>
  <si>
    <t>Total</t>
  </si>
  <si>
    <t>Index Factor</t>
  </si>
  <si>
    <t>Target Teacher Salary</t>
  </si>
  <si>
    <t>Target Teacher Compensation</t>
  </si>
  <si>
    <t>Statewide Target Teacher Ratio</t>
  </si>
  <si>
    <t>Statewide Total Teacher Compensation</t>
  </si>
  <si>
    <t>Statewide Overhead</t>
  </si>
  <si>
    <t>Basic Need</t>
  </si>
  <si>
    <t>Technology Adjustment</t>
  </si>
  <si>
    <t>Sparsity Adjustment</t>
  </si>
  <si>
    <t>Assessment Adjustment</t>
  </si>
  <si>
    <t>Total Need</t>
  </si>
  <si>
    <t>State Share (plus lost LE)</t>
  </si>
  <si>
    <t>State %</t>
  </si>
  <si>
    <t>Levies</t>
  </si>
  <si>
    <t>AG</t>
  </si>
  <si>
    <t>Owner Occ</t>
  </si>
  <si>
    <t>Other NA &amp; Utilities</t>
  </si>
  <si>
    <t>2010 pay 2011</t>
  </si>
  <si>
    <t>2011 pay 2012</t>
  </si>
  <si>
    <t>2012 pay 2013</t>
  </si>
  <si>
    <t>2013 pay 2014*</t>
  </si>
  <si>
    <t>2014 pay 2015*</t>
  </si>
  <si>
    <t>2015 pay 2016</t>
  </si>
  <si>
    <t>2016 pay 2017 Gov Rec</t>
  </si>
  <si>
    <t>Plus SW Pension</t>
  </si>
  <si>
    <t>2017 pay 2018</t>
  </si>
  <si>
    <t>Levies Would Increase/(Decrease)</t>
  </si>
  <si>
    <t>Target</t>
  </si>
  <si>
    <t>Projected</t>
  </si>
  <si>
    <t>Difference</t>
  </si>
  <si>
    <t>State Aid Valuations</t>
  </si>
  <si>
    <t>Assumed Valuation growth</t>
  </si>
  <si>
    <t>Commercial</t>
  </si>
  <si>
    <t>2013 pay 2014</t>
  </si>
  <si>
    <t>2014 pay 2015</t>
  </si>
  <si>
    <t>2016 pay 2017</t>
  </si>
  <si>
    <t>Amount Raised (Valuation x Levy)</t>
  </si>
  <si>
    <t>1/2 16 pay 17</t>
  </si>
  <si>
    <t>FY18 Estimate Local Effort</t>
  </si>
  <si>
    <t>1/2 17 pay 18</t>
  </si>
  <si>
    <t>Less Property Tax Relief</t>
  </si>
  <si>
    <t>2018 pay 2019</t>
  </si>
  <si>
    <t>FY19 Estimate Local Effort</t>
  </si>
  <si>
    <t>1/2 18 pay 19</t>
  </si>
  <si>
    <t>Alternative Formula Need</t>
  </si>
  <si>
    <t>Levy Ratio Factor</t>
  </si>
  <si>
    <t>New Statewide Overhead</t>
  </si>
  <si>
    <t>Local Effort - Property Taxes</t>
  </si>
  <si>
    <t>$ Revised vs Budgeted</t>
  </si>
  <si>
    <t>State Share Target</t>
  </si>
  <si>
    <t>GOAL</t>
  </si>
  <si>
    <t>2019 pay 2020</t>
  </si>
  <si>
    <t>FY20 Estimate Local Effort</t>
  </si>
  <si>
    <t>1/2 19 pay 20</t>
  </si>
  <si>
    <t>2019 Pay 2020</t>
  </si>
  <si>
    <t xml:space="preserve">2016 pay 2017 </t>
  </si>
  <si>
    <t>Fall Enrollment Excl Alternative Formula Schools</t>
  </si>
  <si>
    <t>ELL Adjustment Number of Teachers</t>
  </si>
  <si>
    <t>Base Formula Target Number of Teachers</t>
  </si>
  <si>
    <t>Total Target Number of Teachers</t>
  </si>
  <si>
    <t>ARSD 24:17:03:07</t>
  </si>
  <si>
    <t>Tuition for PRTFs</t>
  </si>
  <si>
    <t>Local Effort - Other Revenues - Already in formula</t>
  </si>
  <si>
    <t>Local Effort - Other Revenues to be newly equalized</t>
  </si>
  <si>
    <t>New Other Rev Equal</t>
  </si>
  <si>
    <t>State Share Added for Lost Local Effort</t>
  </si>
  <si>
    <t>2020 pay 2021</t>
  </si>
  <si>
    <t>2020 Pay 2021</t>
  </si>
  <si>
    <t>FY21 Estimate Local Effort</t>
  </si>
  <si>
    <t>1/2 20 pay 21</t>
  </si>
  <si>
    <t>Aberdeen 06-1</t>
  </si>
  <si>
    <t>Agar-Blunt-Onida 58-3</t>
  </si>
  <si>
    <t>Alcester-Hudson 61-1</t>
  </si>
  <si>
    <t>Andes Central 11-1</t>
  </si>
  <si>
    <t>Arlington 38-1</t>
  </si>
  <si>
    <t>Armour 21-1</t>
  </si>
  <si>
    <t>Avon 04-1</t>
  </si>
  <si>
    <t>Baltic 49-1</t>
  </si>
  <si>
    <t>Belle Fourche 09-1</t>
  </si>
  <si>
    <t>Bennett County 03-1</t>
  </si>
  <si>
    <t>Beresford 61-2</t>
  </si>
  <si>
    <t>Big Stone City 25-1</t>
  </si>
  <si>
    <t>Bison 52-1</t>
  </si>
  <si>
    <t>Bon Homme 04-2</t>
  </si>
  <si>
    <t>Bowdle 22-1</t>
  </si>
  <si>
    <t>Brandon Valley 49-2</t>
  </si>
  <si>
    <t>Bridgewater-Emery 30-3</t>
  </si>
  <si>
    <t>Brookings 05-1</t>
  </si>
  <si>
    <t>Burke 26-2</t>
  </si>
  <si>
    <t>Canistota 43-1</t>
  </si>
  <si>
    <t>Canton 41-1</t>
  </si>
  <si>
    <t>Castlewood 28-1</t>
  </si>
  <si>
    <t>Centerville 60-1</t>
  </si>
  <si>
    <t>Chamberlain 07-1</t>
  </si>
  <si>
    <t>Chester 39-1</t>
  </si>
  <si>
    <t>Clark 12-2</t>
  </si>
  <si>
    <t>Colman-Egan 50-5</t>
  </si>
  <si>
    <t>Colome Consolidated 59-3</t>
  </si>
  <si>
    <t>Corsica-Stickney 21-3</t>
  </si>
  <si>
    <t>Custer 16-1</t>
  </si>
  <si>
    <t>Dakota Valley 61-8</t>
  </si>
  <si>
    <t>De Smet 38-2</t>
  </si>
  <si>
    <t>Dell Rapids 49-3</t>
  </si>
  <si>
    <t>Deubrook 05-6</t>
  </si>
  <si>
    <t>Deuel 19-4</t>
  </si>
  <si>
    <t>Doland 56-2</t>
  </si>
  <si>
    <t>Douglas 51-1</t>
  </si>
  <si>
    <t>Dupree 64-2</t>
  </si>
  <si>
    <t>Eagle Butte 20-1</t>
  </si>
  <si>
    <t>Edgemont 23-1</t>
  </si>
  <si>
    <t>Edmunds Central 22-5</t>
  </si>
  <si>
    <t>Elk Mountain 16-2</t>
  </si>
  <si>
    <t>Elk Point-Jefferson 61-7</t>
  </si>
  <si>
    <t>Elkton 05-3</t>
  </si>
  <si>
    <t>Estelline 28-2</t>
  </si>
  <si>
    <t>Ethan 17-1</t>
  </si>
  <si>
    <t>Eureka 44-1</t>
  </si>
  <si>
    <t>Faith 46-2</t>
  </si>
  <si>
    <t>Faulkton Area 24-4</t>
  </si>
  <si>
    <t>Flandreau 50-3</t>
  </si>
  <si>
    <t>Florence 14-1</t>
  </si>
  <si>
    <t>Frederick Area 06-2</t>
  </si>
  <si>
    <t>Freeman 33-1</t>
  </si>
  <si>
    <t>Garretson 49-4</t>
  </si>
  <si>
    <t>Gayville-Volin 63-1</t>
  </si>
  <si>
    <t>Gettysburg 53-1</t>
  </si>
  <si>
    <t>Gregory 26-4</t>
  </si>
  <si>
    <t>Groton Area 06-6</t>
  </si>
  <si>
    <t>Haakon 27-1</t>
  </si>
  <si>
    <t>Hamlin 28-3</t>
  </si>
  <si>
    <t>Hanson 30-1</t>
  </si>
  <si>
    <t>Harding County 31-1</t>
  </si>
  <si>
    <t>Harrisburg 41-2</t>
  </si>
  <si>
    <t>Henry 14-2</t>
  </si>
  <si>
    <t>Herreid 10-1</t>
  </si>
  <si>
    <t>Highmore-Harrold 34-2</t>
  </si>
  <si>
    <t>Hill City 51-2</t>
  </si>
  <si>
    <t>Hitchcock-Tulare 56-6</t>
  </si>
  <si>
    <t>Hot Springs 23-2</t>
  </si>
  <si>
    <t>Hoven 53-2</t>
  </si>
  <si>
    <t>Howard 48-3</t>
  </si>
  <si>
    <t>Huron 02-2</t>
  </si>
  <si>
    <t>Ipswich Public 22-6</t>
  </si>
  <si>
    <t>Irene-Wakonda 13-3</t>
  </si>
  <si>
    <t>Iroquois 02-3</t>
  </si>
  <si>
    <t>Jones County 37-3</t>
  </si>
  <si>
    <t>Kadoka Area 35-2</t>
  </si>
  <si>
    <t>Kimball 07-2</t>
  </si>
  <si>
    <t>Lake Preston 38-3</t>
  </si>
  <si>
    <t>Langford Area 45-5</t>
  </si>
  <si>
    <t>Lead-Deadwood 40-1</t>
  </si>
  <si>
    <t>Lemmon 52-4</t>
  </si>
  <si>
    <t>Lennox 41-4</t>
  </si>
  <si>
    <t>Leola 44-2</t>
  </si>
  <si>
    <t>Lyman 42-1</t>
  </si>
  <si>
    <t>Madison Central 39-2</t>
  </si>
  <si>
    <t>Marion 60-3</t>
  </si>
  <si>
    <t>McCook Central 43-7</t>
  </si>
  <si>
    <t>McIntosh 15-1</t>
  </si>
  <si>
    <t>McLaughlin 15-2</t>
  </si>
  <si>
    <t>Meade 46-1</t>
  </si>
  <si>
    <t>Menno 33-2</t>
  </si>
  <si>
    <t>Milbank 25-4</t>
  </si>
  <si>
    <t>Miller 29-4</t>
  </si>
  <si>
    <t>Mitchell 17-2</t>
  </si>
  <si>
    <t>Mobridge-Pollock 62-6</t>
  </si>
  <si>
    <t>Montrose 43-2</t>
  </si>
  <si>
    <t>Mount Vernon 17-3</t>
  </si>
  <si>
    <t>New Underwood 51-3</t>
  </si>
  <si>
    <t>Newell 09-2</t>
  </si>
  <si>
    <t>Northwestern Area 56-7</t>
  </si>
  <si>
    <t>Oelrichs 23-3</t>
  </si>
  <si>
    <t>Oldham-Ramona 39-5</t>
  </si>
  <si>
    <t>Parker 60-4</t>
  </si>
  <si>
    <t>Parkston 33-3</t>
  </si>
  <si>
    <t>Pierre 32-2</t>
  </si>
  <si>
    <t>Plankinton 01-1</t>
  </si>
  <si>
    <t>Platte-Geddes 11-5</t>
  </si>
  <si>
    <t>Redfield 56-4</t>
  </si>
  <si>
    <t>Rosholt 54-4</t>
  </si>
  <si>
    <t>Rutland 39-4</t>
  </si>
  <si>
    <t>Sanborn Central 55-5</t>
  </si>
  <si>
    <t>Scotland 04-3</t>
  </si>
  <si>
    <t>Selby 62-5</t>
  </si>
  <si>
    <t>Sioux Falls 49-5</t>
  </si>
  <si>
    <t>Sioux Valley 05-5</t>
  </si>
  <si>
    <t>Sisseton 54-2</t>
  </si>
  <si>
    <t>Smee 15-3</t>
  </si>
  <si>
    <t>South Central 26-5</t>
  </si>
  <si>
    <t>Spearfish 40-2</t>
  </si>
  <si>
    <t>Stanley County 57-1</t>
  </si>
  <si>
    <t>Summit 54-6</t>
  </si>
  <si>
    <t>Tea Area 41-5</t>
  </si>
  <si>
    <t>Timber Lake 20-3</t>
  </si>
  <si>
    <t>Todd County 66-1</t>
  </si>
  <si>
    <t>Tripp-Delmont 33-5</t>
  </si>
  <si>
    <t>Tri-Valley 49-6</t>
  </si>
  <si>
    <t>Vermillion 13-1</t>
  </si>
  <si>
    <t>Viborg-Hurley 60-6</t>
  </si>
  <si>
    <t>Wagner 11-4</t>
  </si>
  <si>
    <t>Wall 51-5</t>
  </si>
  <si>
    <t>Warner 06-5</t>
  </si>
  <si>
    <t>Watertown 14-4</t>
  </si>
  <si>
    <t>Waubay 18-3</t>
  </si>
  <si>
    <t>Waverly 14-5</t>
  </si>
  <si>
    <t>Webster Area 18-5</t>
  </si>
  <si>
    <t>Wessington Springs 36-2</t>
  </si>
  <si>
    <t>West Central 49-7</t>
  </si>
  <si>
    <t>White Lake 01-3</t>
  </si>
  <si>
    <t>White River 47-1</t>
  </si>
  <si>
    <t>Willow Lake 12-3</t>
  </si>
  <si>
    <t>Wilmot 54-7</t>
  </si>
  <si>
    <t>Winner 59-2</t>
  </si>
  <si>
    <t>Wolsey-Wessington 02-6</t>
  </si>
  <si>
    <t>Woonsocket 55-4</t>
  </si>
  <si>
    <t>Yankton 63-3</t>
  </si>
  <si>
    <t>% Contribution</t>
  </si>
  <si>
    <t>FY2022 Goal for FY2021 Budget</t>
  </si>
  <si>
    <t>FY2022 Projected</t>
  </si>
  <si>
    <t>2021 pay 2022</t>
  </si>
  <si>
    <t>2021 Pay 2022</t>
  </si>
  <si>
    <t>FY22 Estimate Local Effort</t>
  </si>
  <si>
    <t>1/2 21 pay 22</t>
  </si>
  <si>
    <t xml:space="preserve">Expansion </t>
  </si>
  <si>
    <t>Inflation</t>
  </si>
  <si>
    <t>Local Effort - Other Revenue for Alt Formula Districts</t>
  </si>
  <si>
    <t>Other Budget Items (Cross Border, Jumpstart, Lead-Dead CTE)</t>
  </si>
  <si>
    <t>Sparsity Expansion</t>
  </si>
  <si>
    <t>Sparsity Inflation</t>
  </si>
  <si>
    <t>FY2021 Revised</t>
  </si>
  <si>
    <t>FY2021 Budgeted</t>
  </si>
  <si>
    <t>New Overhead Rate for FY2022</t>
  </si>
  <si>
    <t>FY2023 Projected</t>
  </si>
  <si>
    <t>2022 Pay 2023</t>
  </si>
  <si>
    <t>2022 pay 2023</t>
  </si>
  <si>
    <t>FY23 Estimate Local Effort</t>
  </si>
  <si>
    <t>1/2 22 pay 23</t>
  </si>
  <si>
    <t>Oglala Lakota County 65-1</t>
  </si>
  <si>
    <t>Rapid City 51-4</t>
  </si>
  <si>
    <t>Britton - Hecla 45-4</t>
  </si>
  <si>
    <t>District No.</t>
  </si>
  <si>
    <t>District</t>
  </si>
  <si>
    <t>2019 State Aid Fall Enrollment</t>
  </si>
  <si>
    <t xml:space="preserve"> 2018 State Aid Fall Enrollment</t>
  </si>
  <si>
    <t>Growth from 2018 to 2019</t>
  </si>
  <si>
    <t>Growth from 2019 to 2020</t>
  </si>
  <si>
    <t xml:space="preserve"> 2017 State Aid Fall Enrollment</t>
  </si>
  <si>
    <t>Growth from 2017 to 2018</t>
  </si>
  <si>
    <t xml:space="preserve"> 2016 State Aid Fall Enrollment</t>
  </si>
  <si>
    <t>Growth from 2016 to 2017</t>
  </si>
  <si>
    <t>Greater of 2020 Trend and 2020 Actual</t>
  </si>
  <si>
    <t>3-Year Average Growth</t>
  </si>
  <si>
    <t>Difference of Trend to Actual</t>
  </si>
  <si>
    <t># Students to Receive Funding For</t>
  </si>
  <si>
    <t>2020 SAFE Based on 3-Yr Avg Growth Trend</t>
  </si>
  <si>
    <t>Amount Based on Allocation</t>
  </si>
  <si>
    <t>State Aid to General Education - FY2022 - 3.0%</t>
  </si>
  <si>
    <t>Updated 11/03/2020</t>
  </si>
  <si>
    <t>2020 State Aid Fall Enrollment</t>
  </si>
  <si>
    <t>ESSER: LEA Formula Allocation</t>
  </si>
  <si>
    <t>ESSER: State Level Funds Allocation</t>
  </si>
  <si>
    <t>ESSER: Total Allocation</t>
  </si>
  <si>
    <t>CRF: $500/Student Allocation</t>
  </si>
  <si>
    <t>Total CARES Act Funds</t>
  </si>
  <si>
    <t>2020 State Aid Fall Enrollment (Final)</t>
  </si>
  <si>
    <t>Greater than or equal to 0%</t>
  </si>
  <si>
    <t>Between 0% &amp; -3%</t>
  </si>
  <si>
    <t>Less than -3%</t>
  </si>
  <si>
    <t>COLOR CODING: Growth %</t>
  </si>
  <si>
    <t>CARES ACT FUNDING</t>
  </si>
  <si>
    <t>STATE AID FALL ENROLLMENT</t>
  </si>
  <si>
    <t>$30 Per Student Allocation</t>
  </si>
  <si>
    <t>Per Student Allocation</t>
  </si>
  <si>
    <t>Total Combined Allocation</t>
  </si>
  <si>
    <t>$30 Per Student Allocation Total</t>
  </si>
  <si>
    <t>Impacted Fall Enrollment Allocation</t>
  </si>
  <si>
    <t>Impacted Fall Enrollment Allocation: 3-Year Growth to 2020 Actual</t>
  </si>
  <si>
    <t>Total Allocation</t>
  </si>
  <si>
    <t>Remaining Amount to Distribute based on Impacted Fall Enrollment</t>
  </si>
  <si>
    <t>FY21 State Aid One-Time Re-distribution</t>
  </si>
  <si>
    <t>Total One-Time Funding Available</t>
  </si>
  <si>
    <t>06/11/2021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</si>
</sst>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_);\(0.000\)"/>
    <numFmt numFmtId="169" formatCode="General_)"/>
    <numFmt numFmtId="170" formatCode="_(* #,##0.00000000_);_(* \(#,##0.00000000\);_(* &quot;-&quot;??_);_(@_)"/>
    <numFmt numFmtId="171" formatCode="0.000%"/>
  </numFmts>
  <fonts count="34" x14ac:knownFonts="1">
    <font>
      <sz val="11"/>
      <color theme="1"/>
      <name val="Calibri"/>
      <family val="2"/>
      <scheme val="minor"/>
    </font>
    <font>
      <sz val="11"/>
      <color theme="1"/>
      <name val="Calibri"/>
      <family val="2"/>
      <scheme val="minor"/>
    </font>
    <font>
      <sz val="8"/>
      <color indexed="81"/>
      <name val="Tahoma"/>
      <family val="2"/>
    </font>
    <font>
      <sz val="11"/>
      <color theme="1"/>
      <name val="Gill Sans MT"/>
      <family val="2"/>
    </font>
    <font>
      <b/>
      <sz val="12"/>
      <name val="Arial"/>
      <family val="2"/>
    </font>
    <font>
      <sz val="8"/>
      <name val="Arial"/>
      <family val="2"/>
    </font>
    <font>
      <sz val="10"/>
      <name val="Arial"/>
      <family val="2"/>
    </font>
    <font>
      <b/>
      <sz val="8"/>
      <name val="Arial"/>
      <family val="2"/>
    </font>
    <font>
      <sz val="9"/>
      <name val="Arial"/>
      <family val="2"/>
    </font>
    <font>
      <b/>
      <sz val="9"/>
      <name val="Arial"/>
      <family val="2"/>
    </font>
    <font>
      <b/>
      <sz val="8"/>
      <color indexed="81"/>
      <name val="Tahoma"/>
      <family val="2"/>
    </font>
    <font>
      <b/>
      <i/>
      <sz val="10"/>
      <color indexed="81"/>
      <name val="Tahoma"/>
      <family val="2"/>
    </font>
    <font>
      <sz val="9"/>
      <color indexed="81"/>
      <name val="Tahoma"/>
      <family val="2"/>
    </font>
    <font>
      <b/>
      <sz val="9"/>
      <color indexed="81"/>
      <name val="Tahoma"/>
      <family val="2"/>
    </font>
    <font>
      <b/>
      <i/>
      <sz val="8"/>
      <name val="Arial"/>
      <family val="2"/>
    </font>
    <font>
      <i/>
      <sz val="8"/>
      <name val="Arial"/>
      <family val="2"/>
    </font>
    <font>
      <sz val="10"/>
      <name val="Arial"/>
      <family val="2"/>
    </font>
    <font>
      <sz val="10"/>
      <name val="Courier"/>
      <family val="3"/>
    </font>
    <font>
      <i/>
      <sz val="9"/>
      <color theme="1" tint="0.249977111117893"/>
      <name val="Arial"/>
      <family val="2"/>
    </font>
    <font>
      <b/>
      <sz val="10"/>
      <name val="Arial"/>
      <family val="2"/>
    </font>
    <font>
      <sz val="10"/>
      <name val="Arial"/>
      <family val="2"/>
    </font>
    <font>
      <b/>
      <u/>
      <sz val="8"/>
      <name val="Arial"/>
      <family val="2"/>
    </font>
    <font>
      <i/>
      <sz val="9"/>
      <color rgb="FFFF0000"/>
      <name val="Arial"/>
      <family val="2"/>
    </font>
    <font>
      <i/>
      <sz val="9"/>
      <name val="Arial"/>
      <family val="2"/>
    </font>
    <font>
      <sz val="9"/>
      <color rgb="FF002060"/>
      <name val="Ebrima"/>
    </font>
    <font>
      <sz val="10"/>
      <color rgb="FF002060"/>
      <name val="Ebrima"/>
    </font>
    <font>
      <b/>
      <sz val="10"/>
      <color rgb="FF002060"/>
      <name val="Ebrima"/>
    </font>
    <font>
      <sz val="11"/>
      <color theme="0"/>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10"/>
      <color theme="0"/>
      <name val="Ebrima"/>
    </font>
    <font>
      <b/>
      <sz val="18"/>
      <color rgb="FF002060"/>
      <name val="Ebrima"/>
    </font>
    <font>
      <sz val="11"/>
      <color rgb="FF002060"/>
      <name val="Ebrima"/>
    </font>
  </fonts>
  <fills count="20">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
      <patternFill patternType="solid">
        <fgColor indexed="13"/>
        <bgColor indexed="64"/>
      </patternFill>
    </fill>
    <fill>
      <patternFill patternType="solid">
        <fgColor indexed="27"/>
        <bgColor indexed="64"/>
      </patternFill>
    </fill>
    <fill>
      <patternFill patternType="solid">
        <fgColor rgb="FFCCFFFF"/>
        <bgColor indexed="64"/>
      </patternFill>
    </fill>
    <fill>
      <patternFill patternType="solid">
        <fgColor rgb="FFFF0000"/>
        <bgColor indexed="64"/>
      </patternFill>
    </fill>
    <fill>
      <patternFill patternType="solid">
        <fgColor theme="6" tint="0.39997558519241921"/>
        <bgColor indexed="64"/>
      </patternFill>
    </fill>
    <fill>
      <patternFill patternType="solid">
        <fgColor theme="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002060"/>
        <bgColor indexed="64"/>
      </patternFill>
    </fill>
    <fill>
      <patternFill patternType="solid">
        <fgColor theme="4" tint="0.79998168889431442"/>
        <bgColor indexed="64"/>
      </patternFill>
    </fill>
  </fills>
  <borders count="24">
    <border>
      <left/>
      <right/>
      <top/>
      <bottom/>
      <diagonal/>
    </border>
    <border>
      <left style="medium">
        <color auto="1"/>
      </left>
      <right/>
      <top/>
      <bottom/>
      <diagonal/>
    </border>
    <border>
      <left/>
      <right style="medium">
        <color auto="1"/>
      </right>
      <top/>
      <bottom/>
      <diagonal/>
    </border>
    <border>
      <left/>
      <right/>
      <top style="thin">
        <color auto="1"/>
      </top>
      <bottom style="double">
        <color auto="1"/>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medium">
        <color auto="1"/>
      </right>
      <top style="thick">
        <color rgb="FFFF0000"/>
      </top>
      <bottom style="thick">
        <color rgb="FFFF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indexed="64"/>
      </left>
      <right style="thin">
        <color indexed="64"/>
      </right>
      <top style="thin">
        <color indexed="64"/>
      </top>
      <bottom style="thin">
        <color indexed="64"/>
      </bottom>
      <diagonal/>
    </border>
  </borders>
  <cellStyleXfs count="4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xf numFmtId="0" fontId="6"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7" fillId="0" borderId="0"/>
    <xf numFmtId="0" fontId="1"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0" fillId="0" borderId="0"/>
    <xf numFmtId="0" fontId="6" fillId="0" borderId="0"/>
    <xf numFmtId="44" fontId="6" fillId="0" borderId="0" applyFont="0" applyFill="0" applyBorder="0" applyAlignment="0" applyProtection="0"/>
    <xf numFmtId="0" fontId="1" fillId="0" borderId="0"/>
    <xf numFmtId="44" fontId="20" fillId="0" borderId="0" applyFont="0" applyFill="0" applyBorder="0" applyAlignment="0" applyProtection="0"/>
    <xf numFmtId="0" fontId="3" fillId="0" borderId="0"/>
    <xf numFmtId="0" fontId="6"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cellStyleXfs>
  <cellXfs count="300">
    <xf numFmtId="0" fontId="0" fillId="0" borderId="0" xfId="0"/>
    <xf numFmtId="0" fontId="4" fillId="0" borderId="0" xfId="0" applyFont="1"/>
    <xf numFmtId="0" fontId="6" fillId="0" borderId="0" xfId="0" applyFont="1"/>
    <xf numFmtId="14" fontId="7" fillId="5" borderId="0" xfId="0" applyNumberFormat="1" applyFont="1" applyFill="1" applyAlignment="1">
      <alignment horizontal="center"/>
    </xf>
    <xf numFmtId="0" fontId="5" fillId="0" borderId="0" xfId="0" applyFont="1" applyAlignment="1">
      <alignment horizontal="center"/>
    </xf>
    <xf numFmtId="0" fontId="7" fillId="0" borderId="0" xfId="0" applyFont="1" applyAlignment="1">
      <alignment horizontal="left"/>
    </xf>
    <xf numFmtId="43" fontId="5" fillId="0" borderId="0" xfId="0" applyNumberFormat="1" applyFont="1" applyAlignment="1">
      <alignment horizontal="center"/>
    </xf>
    <xf numFmtId="0" fontId="5" fillId="0" borderId="0" xfId="0" applyFont="1" applyAlignment="1">
      <alignment horizontal="center" wrapText="1"/>
    </xf>
    <xf numFmtId="0" fontId="7" fillId="0" borderId="0" xfId="0" applyFont="1" applyAlignment="1">
      <alignment horizontal="center" wrapText="1"/>
    </xf>
    <xf numFmtId="43" fontId="5" fillId="0" borderId="0" xfId="0" applyNumberFormat="1" applyFont="1"/>
    <xf numFmtId="9" fontId="7" fillId="0" borderId="0" xfId="0" applyNumberFormat="1" applyFont="1" applyAlignment="1">
      <alignment horizontal="center" wrapText="1"/>
    </xf>
    <xf numFmtId="41" fontId="5" fillId="0" borderId="0" xfId="0" applyNumberFormat="1" applyFont="1" applyAlignment="1">
      <alignment horizontal="center" wrapText="1"/>
    </xf>
    <xf numFmtId="0" fontId="8" fillId="0" borderId="0" xfId="0" applyFont="1" applyAlignment="1">
      <alignment wrapText="1"/>
    </xf>
    <xf numFmtId="0" fontId="9" fillId="0" borderId="0" xfId="0" applyFont="1" applyAlignment="1">
      <alignment horizontal="center" wrapText="1"/>
    </xf>
    <xf numFmtId="0" fontId="9" fillId="0" borderId="5" xfId="0" applyFont="1" applyBorder="1" applyAlignment="1">
      <alignment horizontal="center" wrapText="1"/>
    </xf>
    <xf numFmtId="0" fontId="9" fillId="0" borderId="0" xfId="0" applyFont="1" applyFill="1" applyAlignment="1">
      <alignment horizontal="center" wrapText="1"/>
    </xf>
    <xf numFmtId="0" fontId="9" fillId="2" borderId="4" xfId="0" applyFont="1" applyFill="1" applyBorder="1" applyAlignment="1">
      <alignment horizontal="center" wrapText="1"/>
    </xf>
    <xf numFmtId="0" fontId="9" fillId="0" borderId="4" xfId="0" applyFont="1" applyFill="1" applyBorder="1" applyAlignment="1">
      <alignment horizontal="center" wrapText="1"/>
    </xf>
    <xf numFmtId="0" fontId="5" fillId="0" borderId="0" xfId="0" applyFont="1" applyAlignment="1">
      <alignment wrapText="1"/>
    </xf>
    <xf numFmtId="43" fontId="5" fillId="0" borderId="0" xfId="1" applyFont="1"/>
    <xf numFmtId="10" fontId="5" fillId="0" borderId="0" xfId="3" applyNumberFormat="1" applyFont="1"/>
    <xf numFmtId="164" fontId="5" fillId="0" borderId="0" xfId="0" applyNumberFormat="1" applyFont="1"/>
    <xf numFmtId="0" fontId="7" fillId="0" borderId="0" xfId="0" applyFont="1" applyFill="1" applyBorder="1" applyAlignment="1"/>
    <xf numFmtId="165" fontId="7" fillId="0" borderId="0" xfId="2" applyNumberFormat="1" applyFont="1" applyBorder="1" applyAlignment="1">
      <alignment horizontal="center" wrapText="1"/>
    </xf>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5" fillId="0" borderId="0" xfId="0" applyFont="1" applyFill="1" applyBorder="1"/>
    <xf numFmtId="0" fontId="7" fillId="0" borderId="0" xfId="0" applyFont="1" applyBorder="1"/>
    <xf numFmtId="0" fontId="5" fillId="0" borderId="0" xfId="0" applyFont="1" applyBorder="1"/>
    <xf numFmtId="0" fontId="7" fillId="0" borderId="0" xfId="0" applyFont="1" applyFill="1"/>
    <xf numFmtId="167" fontId="5" fillId="0" borderId="0" xfId="0" applyNumberFormat="1" applyFont="1" applyFill="1"/>
    <xf numFmtId="0" fontId="7" fillId="4" borderId="0" xfId="0" applyFont="1" applyFill="1"/>
    <xf numFmtId="167" fontId="5" fillId="4" borderId="0" xfId="0" applyNumberFormat="1" applyFont="1" applyFill="1"/>
    <xf numFmtId="167" fontId="5" fillId="4" borderId="0" xfId="0" applyNumberFormat="1" applyFont="1" applyFill="1" applyBorder="1"/>
    <xf numFmtId="164" fontId="5" fillId="0" borderId="0" xfId="1" applyNumberFormat="1" applyFont="1" applyBorder="1"/>
    <xf numFmtId="164" fontId="5" fillId="0" borderId="0" xfId="0" applyNumberFormat="1" applyFont="1" applyBorder="1"/>
    <xf numFmtId="0" fontId="7" fillId="6" borderId="0" xfId="0" applyFont="1" applyFill="1"/>
    <xf numFmtId="167" fontId="5" fillId="6" borderId="0" xfId="0" applyNumberFormat="1" applyFont="1" applyFill="1"/>
    <xf numFmtId="167" fontId="5" fillId="6"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4" fontId="5" fillId="0" borderId="0" xfId="1" applyNumberFormat="1" applyFont="1" applyFill="1" applyBorder="1"/>
    <xf numFmtId="164" fontId="5" fillId="0" borderId="0" xfId="0" applyNumberFormat="1" applyFont="1" applyFill="1" applyBorder="1"/>
    <xf numFmtId="0" fontId="7" fillId="0" borderId="6" xfId="0" applyFont="1" applyFill="1" applyBorder="1"/>
    <xf numFmtId="168" fontId="5" fillId="0" borderId="7" xfId="0" applyNumberFormat="1" applyFont="1" applyFill="1" applyBorder="1"/>
    <xf numFmtId="0" fontId="7" fillId="0" borderId="10" xfId="0" applyFont="1" applyFill="1" applyBorder="1"/>
    <xf numFmtId="10" fontId="5" fillId="0" borderId="4" xfId="0" applyNumberFormat="1" applyFont="1" applyFill="1" applyBorder="1"/>
    <xf numFmtId="10" fontId="5" fillId="0" borderId="0" xfId="0" applyNumberFormat="1" applyFont="1" applyFill="1" applyBorder="1"/>
    <xf numFmtId="0" fontId="7" fillId="0" borderId="0" xfId="0" applyFont="1" applyFill="1" applyBorder="1"/>
    <xf numFmtId="168" fontId="7" fillId="0" borderId="0" xfId="0" applyNumberFormat="1" applyFont="1" applyFill="1" applyBorder="1" applyAlignment="1">
      <alignment horizontal="center"/>
    </xf>
    <xf numFmtId="166" fontId="5" fillId="0" borderId="0" xfId="3" applyNumberFormat="1" applyFont="1" applyFill="1" applyBorder="1"/>
    <xf numFmtId="0" fontId="5" fillId="0" borderId="0" xfId="0" applyFont="1" applyFill="1"/>
    <xf numFmtId="0" fontId="7" fillId="0" borderId="0" xfId="0" applyFont="1" applyFill="1" applyBorder="1" applyAlignment="1">
      <alignment horizontal="right"/>
    </xf>
    <xf numFmtId="10" fontId="5" fillId="0" borderId="0" xfId="0" applyNumberFormat="1" applyFont="1" applyFill="1"/>
    <xf numFmtId="0" fontId="7" fillId="0" borderId="0" xfId="0" applyFont="1" applyAlignment="1">
      <alignment horizontal="right"/>
    </xf>
    <xf numFmtId="10" fontId="5" fillId="0" borderId="0" xfId="0" applyNumberFormat="1" applyFont="1"/>
    <xf numFmtId="0" fontId="7" fillId="0" borderId="0" xfId="0" applyFont="1" applyBorder="1" applyAlignment="1"/>
    <xf numFmtId="164" fontId="5" fillId="0" borderId="0" xfId="1" applyNumberFormat="1" applyFont="1"/>
    <xf numFmtId="0" fontId="5" fillId="0" borderId="6" xfId="0" applyFont="1" applyBorder="1"/>
    <xf numFmtId="165" fontId="7" fillId="0" borderId="7" xfId="2" applyNumberFormat="1" applyFont="1" applyBorder="1" applyAlignment="1">
      <alignment horizontal="center" wrapText="1"/>
    </xf>
    <xf numFmtId="165" fontId="7" fillId="0" borderId="8" xfId="2" applyNumberFormat="1" applyFont="1" applyBorder="1" applyAlignment="1">
      <alignment horizontal="center" wrapText="1"/>
    </xf>
    <xf numFmtId="165" fontId="7" fillId="0" borderId="6" xfId="2" applyNumberFormat="1" applyFont="1" applyBorder="1" applyAlignment="1">
      <alignment horizontal="center" wrapText="1"/>
    </xf>
    <xf numFmtId="0" fontId="7" fillId="0" borderId="1" xfId="0" applyFont="1" applyBorder="1"/>
    <xf numFmtId="164" fontId="7" fillId="0" borderId="2" xfId="1" applyNumberFormat="1" applyFont="1" applyFill="1" applyBorder="1"/>
    <xf numFmtId="10" fontId="5" fillId="0" borderId="1" xfId="0" applyNumberFormat="1" applyFont="1" applyFill="1" applyBorder="1"/>
    <xf numFmtId="10" fontId="5" fillId="0" borderId="2" xfId="0" applyNumberFormat="1" applyFont="1" applyFill="1" applyBorder="1"/>
    <xf numFmtId="10" fontId="5" fillId="0" borderId="0" xfId="0" applyNumberFormat="1" applyFont="1" applyBorder="1"/>
    <xf numFmtId="10" fontId="5" fillId="0" borderId="2" xfId="0" applyNumberFormat="1" applyFont="1" applyBorder="1"/>
    <xf numFmtId="0" fontId="7" fillId="0" borderId="1" xfId="0" applyFont="1" applyFill="1" applyBorder="1"/>
    <xf numFmtId="43" fontId="5" fillId="0" borderId="0" xfId="0" applyNumberFormat="1" applyFont="1" applyFill="1"/>
    <xf numFmtId="0" fontId="7" fillId="4" borderId="1" xfId="0" applyFont="1" applyFill="1" applyBorder="1"/>
    <xf numFmtId="164" fontId="7" fillId="4" borderId="2" xfId="1" applyNumberFormat="1" applyFont="1" applyFill="1" applyBorder="1"/>
    <xf numFmtId="0" fontId="7" fillId="0" borderId="4" xfId="0" applyFont="1" applyBorder="1" applyAlignment="1"/>
    <xf numFmtId="3" fontId="5" fillId="0" borderId="0" xfId="0" applyNumberFormat="1" applyFont="1" applyBorder="1"/>
    <xf numFmtId="0" fontId="7" fillId="0" borderId="0" xfId="0" applyFont="1" applyAlignment="1">
      <alignment horizontal="center"/>
    </xf>
    <xf numFmtId="41" fontId="5" fillId="0" borderId="0" xfId="0" applyNumberFormat="1" applyFont="1"/>
    <xf numFmtId="41" fontId="5" fillId="0" borderId="0" xfId="0" applyNumberFormat="1" applyFont="1" applyBorder="1"/>
    <xf numFmtId="0" fontId="7" fillId="0" borderId="0" xfId="0" applyFont="1"/>
    <xf numFmtId="0" fontId="5" fillId="0" borderId="0" xfId="0" applyFont="1" applyBorder="1" applyAlignment="1">
      <alignment horizontal="right"/>
    </xf>
    <xf numFmtId="43" fontId="5" fillId="0" borderId="0" xfId="0" applyNumberFormat="1" applyFont="1" applyBorder="1"/>
    <xf numFmtId="0" fontId="7" fillId="0" borderId="0" xfId="0" applyFont="1" applyFill="1" applyBorder="1" applyAlignment="1">
      <alignment horizontal="center"/>
    </xf>
    <xf numFmtId="0" fontId="7" fillId="0" borderId="3" xfId="0" applyFont="1" applyBorder="1"/>
    <xf numFmtId="164" fontId="7" fillId="0" borderId="3" xfId="0" applyNumberFormat="1" applyFont="1" applyBorder="1"/>
    <xf numFmtId="164" fontId="7" fillId="0" borderId="3" xfId="0" applyNumberFormat="1" applyFont="1" applyFill="1" applyBorder="1"/>
    <xf numFmtId="164" fontId="7" fillId="0" borderId="0" xfId="0" applyNumberFormat="1" applyFont="1" applyFill="1" applyBorder="1"/>
    <xf numFmtId="10" fontId="7" fillId="0" borderId="0" xfId="3" applyNumberFormat="1" applyFont="1" applyFill="1" applyBorder="1"/>
    <xf numFmtId="10" fontId="7" fillId="0" borderId="0" xfId="3" applyNumberFormat="1" applyFont="1" applyBorder="1"/>
    <xf numFmtId="164" fontId="7" fillId="0" borderId="0" xfId="0" applyNumberFormat="1" applyFont="1" applyBorder="1"/>
    <xf numFmtId="164" fontId="7" fillId="8" borderId="3" xfId="0" applyNumberFormat="1" applyFont="1" applyFill="1" applyBorder="1"/>
    <xf numFmtId="43" fontId="5" fillId="0" borderId="0" xfId="1" applyFont="1" applyFill="1"/>
    <xf numFmtId="0" fontId="7" fillId="3" borderId="11" xfId="0" applyFont="1" applyFill="1" applyBorder="1"/>
    <xf numFmtId="168" fontId="5" fillId="3" borderId="12" xfId="0" applyNumberFormat="1" applyFont="1" applyFill="1" applyBorder="1"/>
    <xf numFmtId="167" fontId="5" fillId="2" borderId="0" xfId="0" applyNumberFormat="1" applyFont="1" applyFill="1"/>
    <xf numFmtId="3" fontId="5" fillId="0" borderId="0" xfId="0" applyNumberFormat="1" applyFont="1" applyAlignment="1">
      <alignment horizontal="center" wrapText="1"/>
    </xf>
    <xf numFmtId="0" fontId="14" fillId="2" borderId="0" xfId="0" applyFont="1" applyFill="1"/>
    <xf numFmtId="167" fontId="15" fillId="2" borderId="0" xfId="0" applyNumberFormat="1" applyFont="1" applyFill="1"/>
    <xf numFmtId="167" fontId="15" fillId="2" borderId="0" xfId="0" applyNumberFormat="1" applyFont="1" applyFill="1" applyBorder="1"/>
    <xf numFmtId="10" fontId="5" fillId="0" borderId="0" xfId="0" applyNumberFormat="1" applyFont="1" applyFill="1" applyBorder="1" applyAlignment="1">
      <alignment horizontal="right"/>
    </xf>
    <xf numFmtId="0" fontId="18" fillId="0" borderId="9" xfId="0" applyFont="1" applyFill="1" applyBorder="1"/>
    <xf numFmtId="10" fontId="18" fillId="0" borderId="4" xfId="0" applyNumberFormat="1" applyFont="1" applyFill="1" applyBorder="1"/>
    <xf numFmtId="43" fontId="18" fillId="0" borderId="4" xfId="1" applyFont="1" applyFill="1" applyBorder="1"/>
    <xf numFmtId="10" fontId="18" fillId="0" borderId="4" xfId="3" applyNumberFormat="1" applyFont="1" applyFill="1" applyBorder="1"/>
    <xf numFmtId="10" fontId="18" fillId="0" borderId="16" xfId="3" applyNumberFormat="1" applyFont="1" applyFill="1" applyBorder="1"/>
    <xf numFmtId="10" fontId="18" fillId="0" borderId="13" xfId="3" applyNumberFormat="1" applyFont="1" applyFill="1" applyBorder="1"/>
    <xf numFmtId="10" fontId="18" fillId="0" borderId="10" xfId="3" applyNumberFormat="1" applyFont="1" applyFill="1" applyBorder="1"/>
    <xf numFmtId="0" fontId="5" fillId="0" borderId="0" xfId="0" applyFont="1"/>
    <xf numFmtId="167" fontId="7" fillId="0" borderId="0" xfId="0" applyNumberFormat="1" applyFont="1" applyFill="1" applyBorder="1"/>
    <xf numFmtId="167" fontId="5" fillId="0" borderId="0" xfId="0" applyNumberFormat="1" applyFont="1" applyFill="1" applyBorder="1"/>
    <xf numFmtId="168" fontId="7" fillId="0" borderId="0" xfId="0" applyNumberFormat="1" applyFont="1" applyFill="1" applyBorder="1"/>
    <xf numFmtId="164" fontId="7" fillId="0" borderId="0" xfId="1" applyNumberFormat="1" applyFont="1" applyFill="1" applyBorder="1"/>
    <xf numFmtId="164" fontId="7" fillId="4" borderId="0" xfId="1" applyNumberFormat="1" applyFont="1" applyFill="1" applyBorder="1"/>
    <xf numFmtId="10" fontId="5" fillId="4" borderId="1" xfId="0" applyNumberFormat="1" applyFont="1" applyFill="1" applyBorder="1"/>
    <xf numFmtId="10" fontId="5" fillId="4" borderId="0" xfId="0" applyNumberFormat="1" applyFont="1" applyFill="1" applyBorder="1"/>
    <xf numFmtId="10" fontId="5" fillId="4" borderId="2" xfId="0" applyNumberFormat="1" applyFont="1" applyFill="1" applyBorder="1"/>
    <xf numFmtId="164" fontId="7" fillId="0" borderId="0" xfId="0" applyNumberFormat="1" applyFont="1" applyBorder="1" applyAlignment="1">
      <alignment horizontal="center"/>
    </xf>
    <xf numFmtId="0" fontId="7" fillId="0" borderId="6" xfId="0" applyFont="1" applyBorder="1" applyAlignment="1">
      <alignment horizontal="left"/>
    </xf>
    <xf numFmtId="43" fontId="7" fillId="0" borderId="8" xfId="0" applyNumberFormat="1" applyFont="1" applyBorder="1" applyAlignment="1">
      <alignment horizontal="left"/>
    </xf>
    <xf numFmtId="0" fontId="7" fillId="0" borderId="1" xfId="0" applyFont="1" applyBorder="1" applyAlignment="1">
      <alignment horizontal="center" wrapText="1"/>
    </xf>
    <xf numFmtId="43" fontId="7" fillId="0" borderId="2" xfId="1" applyFont="1" applyBorder="1" applyAlignment="1">
      <alignment horizontal="center" wrapText="1"/>
    </xf>
    <xf numFmtId="9" fontId="5" fillId="0" borderId="1" xfId="0" applyNumberFormat="1" applyFont="1" applyBorder="1"/>
    <xf numFmtId="0" fontId="9" fillId="0" borderId="1" xfId="0" applyFont="1" applyBorder="1" applyAlignment="1">
      <alignment horizontal="center" wrapText="1"/>
    </xf>
    <xf numFmtId="0" fontId="9" fillId="0" borderId="2" xfId="0" applyFont="1" applyBorder="1" applyAlignment="1">
      <alignment horizontal="center" wrapText="1"/>
    </xf>
    <xf numFmtId="10" fontId="9" fillId="2" borderId="17" xfId="0" applyNumberFormat="1" applyFont="1" applyFill="1" applyBorder="1"/>
    <xf numFmtId="10" fontId="9" fillId="2" borderId="18" xfId="0" applyNumberFormat="1" applyFont="1" applyFill="1" applyBorder="1" applyAlignment="1">
      <alignment horizontal="left"/>
    </xf>
    <xf numFmtId="10" fontId="5" fillId="2" borderId="19" xfId="0" applyNumberFormat="1" applyFont="1" applyFill="1" applyBorder="1"/>
    <xf numFmtId="0" fontId="9" fillId="0" borderId="16" xfId="0" applyFont="1" applyBorder="1" applyAlignment="1">
      <alignment horizontal="center" wrapText="1"/>
    </xf>
    <xf numFmtId="10" fontId="19" fillId="2" borderId="20" xfId="0" applyNumberFormat="1" applyFont="1" applyFill="1" applyBorder="1"/>
    <xf numFmtId="0" fontId="19" fillId="2" borderId="18" xfId="0" applyFont="1" applyFill="1" applyBorder="1" applyAlignment="1">
      <alignment horizontal="left"/>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7" fillId="2" borderId="0" xfId="0" applyFont="1" applyFill="1"/>
    <xf numFmtId="41" fontId="5" fillId="0" borderId="0" xfId="0" applyNumberFormat="1" applyFont="1" applyBorder="1" applyAlignment="1">
      <alignment horizontal="right"/>
    </xf>
    <xf numFmtId="10" fontId="5" fillId="0" borderId="0" xfId="3" applyNumberFormat="1" applyFont="1" applyFill="1"/>
    <xf numFmtId="170" fontId="5" fillId="0" borderId="0" xfId="0" applyNumberFormat="1" applyFont="1" applyAlignment="1">
      <alignment horizontal="center" wrapText="1"/>
    </xf>
    <xf numFmtId="0" fontId="8" fillId="9" borderId="12" xfId="0" applyFont="1" applyFill="1" applyBorder="1"/>
    <xf numFmtId="10" fontId="8" fillId="9" borderId="12" xfId="0" applyNumberFormat="1" applyFont="1" applyFill="1" applyBorder="1"/>
    <xf numFmtId="43" fontId="8" fillId="9" borderId="12" xfId="1" applyFont="1" applyFill="1" applyBorder="1"/>
    <xf numFmtId="43" fontId="8" fillId="9" borderId="11" xfId="1" applyFont="1" applyFill="1" applyBorder="1"/>
    <xf numFmtId="43" fontId="8" fillId="9" borderId="14" xfId="1" applyFont="1" applyFill="1" applyBorder="1"/>
    <xf numFmtId="164" fontId="8" fillId="9" borderId="12" xfId="1" applyNumberFormat="1" applyFont="1" applyFill="1" applyBorder="1"/>
    <xf numFmtId="164" fontId="8" fillId="9" borderId="15" xfId="1" applyNumberFormat="1" applyFont="1" applyFill="1" applyBorder="1"/>
    <xf numFmtId="164" fontId="8" fillId="9" borderId="14" xfId="1" applyNumberFormat="1" applyFont="1" applyFill="1" applyBorder="1"/>
    <xf numFmtId="164" fontId="8" fillId="9" borderId="12" xfId="0" applyNumberFormat="1" applyFont="1" applyFill="1" applyBorder="1"/>
    <xf numFmtId="10" fontId="8" fillId="9" borderId="15" xfId="3" applyNumberFormat="1" applyFont="1" applyFill="1" applyBorder="1"/>
    <xf numFmtId="44" fontId="18" fillId="0" borderId="4" xfId="2" applyFont="1" applyFill="1" applyBorder="1"/>
    <xf numFmtId="43" fontId="18" fillId="10" borderId="4" xfId="0" applyNumberFormat="1" applyFont="1" applyFill="1" applyBorder="1"/>
    <xf numFmtId="10" fontId="18" fillId="10" borderId="4" xfId="0" applyNumberFormat="1" applyFont="1" applyFill="1" applyBorder="1"/>
    <xf numFmtId="43" fontId="18" fillId="10" borderId="4" xfId="1" applyFont="1" applyFill="1" applyBorder="1"/>
    <xf numFmtId="43" fontId="18" fillId="10" borderId="10" xfId="0" applyNumberFormat="1" applyFont="1" applyFill="1" applyBorder="1"/>
    <xf numFmtId="10" fontId="18" fillId="10" borderId="4" xfId="3" applyNumberFormat="1" applyFont="1" applyFill="1" applyBorder="1"/>
    <xf numFmtId="43" fontId="15" fillId="0" borderId="0" xfId="0" applyNumberFormat="1" applyFont="1"/>
    <xf numFmtId="164" fontId="7" fillId="0" borderId="0" xfId="0" applyNumberFormat="1" applyFont="1" applyFill="1" applyBorder="1" applyAlignment="1">
      <alignment horizontal="center"/>
    </xf>
    <xf numFmtId="167" fontId="5" fillId="2" borderId="0" xfId="0" applyNumberFormat="1" applyFont="1" applyFill="1" applyBorder="1"/>
    <xf numFmtId="164" fontId="7" fillId="7" borderId="4" xfId="1" applyNumberFormat="1" applyFont="1" applyFill="1" applyBorder="1"/>
    <xf numFmtId="164" fontId="7" fillId="7" borderId="13" xfId="1" applyNumberFormat="1" applyFont="1" applyFill="1" applyBorder="1"/>
    <xf numFmtId="10" fontId="5" fillId="7" borderId="10" xfId="0" applyNumberFormat="1" applyFont="1" applyFill="1" applyBorder="1"/>
    <xf numFmtId="10" fontId="5" fillId="7" borderId="4" xfId="0" applyNumberFormat="1" applyFont="1" applyFill="1" applyBorder="1"/>
    <xf numFmtId="10" fontId="5" fillId="7" borderId="13" xfId="0" applyNumberFormat="1" applyFont="1" applyFill="1" applyBorder="1"/>
    <xf numFmtId="0" fontId="5" fillId="0" borderId="0" xfId="0" applyFont="1" applyAlignment="1">
      <alignment horizontal="right" indent="1"/>
    </xf>
    <xf numFmtId="0" fontId="9" fillId="11" borderId="15" xfId="0" applyFont="1" applyFill="1" applyBorder="1" applyAlignment="1">
      <alignment horizontal="center" wrapText="1"/>
    </xf>
    <xf numFmtId="165" fontId="5" fillId="0" borderId="0" xfId="2" applyNumberFormat="1" applyFont="1"/>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44" fontId="5" fillId="0" borderId="0" xfId="0" applyNumberFormat="1" applyFont="1"/>
    <xf numFmtId="44" fontId="5" fillId="0" borderId="0" xfId="0" applyNumberFormat="1" applyFont="1" applyBorder="1"/>
    <xf numFmtId="165" fontId="5" fillId="0" borderId="0" xfId="2" applyNumberFormat="1" applyFont="1" applyBorder="1"/>
    <xf numFmtId="43" fontId="8" fillId="12" borderId="12" xfId="1" applyFont="1" applyFill="1" applyBorder="1"/>
    <xf numFmtId="164" fontId="18" fillId="10" borderId="4" xfId="0" applyNumberFormat="1" applyFont="1" applyFill="1" applyBorder="1"/>
    <xf numFmtId="164" fontId="8" fillId="12" borderId="15" xfId="1" applyNumberFormat="1" applyFont="1" applyFill="1" applyBorder="1"/>
    <xf numFmtId="164" fontId="8" fillId="12" borderId="14" xfId="1" applyNumberFormat="1" applyFont="1" applyFill="1" applyBorder="1"/>
    <xf numFmtId="164" fontId="8" fillId="12" borderId="12" xfId="1" applyNumberFormat="1" applyFont="1" applyFill="1" applyBorder="1"/>
    <xf numFmtId="43" fontId="8" fillId="12" borderId="11" xfId="1" applyFont="1" applyFill="1" applyBorder="1"/>
    <xf numFmtId="164" fontId="7" fillId="7" borderId="0" xfId="1" applyNumberFormat="1" applyFont="1" applyFill="1" applyBorder="1"/>
    <xf numFmtId="10" fontId="5" fillId="7" borderId="0" xfId="0" applyNumberFormat="1" applyFont="1" applyFill="1" applyBorder="1"/>
    <xf numFmtId="0" fontId="7" fillId="7" borderId="1" xfId="0" applyFont="1" applyFill="1" applyBorder="1"/>
    <xf numFmtId="164" fontId="7" fillId="7" borderId="2" xfId="1" applyNumberFormat="1" applyFont="1" applyFill="1" applyBorder="1"/>
    <xf numFmtId="0" fontId="7" fillId="7" borderId="10" xfId="0" applyFont="1" applyFill="1" applyBorder="1"/>
    <xf numFmtId="10" fontId="5" fillId="7" borderId="1" xfId="0" applyNumberFormat="1" applyFont="1" applyFill="1" applyBorder="1"/>
    <xf numFmtId="10" fontId="5" fillId="7" borderId="2" xfId="0" applyNumberFormat="1" applyFont="1" applyFill="1" applyBorder="1"/>
    <xf numFmtId="0" fontId="8" fillId="12" borderId="12" xfId="0" applyFont="1" applyFill="1" applyBorder="1"/>
    <xf numFmtId="10" fontId="8" fillId="12" borderId="12" xfId="0" applyNumberFormat="1" applyFont="1" applyFill="1" applyBorder="1"/>
    <xf numFmtId="43" fontId="8" fillId="12" borderId="14" xfId="1" applyFont="1" applyFill="1" applyBorder="1"/>
    <xf numFmtId="164" fontId="8" fillId="12" borderId="12" xfId="0" applyNumberFormat="1" applyFont="1" applyFill="1" applyBorder="1"/>
    <xf numFmtId="10" fontId="8" fillId="12" borderId="15" xfId="3" applyNumberFormat="1" applyFont="1" applyFill="1" applyBorder="1"/>
    <xf numFmtId="43" fontId="18" fillId="4" borderId="4" xfId="0" applyNumberFormat="1" applyFont="1" applyFill="1" applyBorder="1"/>
    <xf numFmtId="10" fontId="18" fillId="4" borderId="4" xfId="0" applyNumberFormat="1" applyFont="1" applyFill="1" applyBorder="1"/>
    <xf numFmtId="43" fontId="18" fillId="4" borderId="4" xfId="1" applyFont="1" applyFill="1" applyBorder="1"/>
    <xf numFmtId="43" fontId="8" fillId="4" borderId="12" xfId="1" applyFont="1" applyFill="1" applyBorder="1"/>
    <xf numFmtId="43" fontId="18" fillId="4" borderId="10" xfId="0" applyNumberFormat="1" applyFont="1" applyFill="1" applyBorder="1"/>
    <xf numFmtId="43" fontId="18" fillId="4" borderId="13" xfId="0" applyNumberFormat="1" applyFont="1" applyFill="1" applyBorder="1"/>
    <xf numFmtId="164" fontId="18" fillId="4" borderId="4" xfId="0" applyNumberFormat="1" applyFont="1" applyFill="1" applyBorder="1"/>
    <xf numFmtId="164" fontId="8" fillId="4" borderId="15" xfId="1" applyNumberFormat="1" applyFont="1" applyFill="1" applyBorder="1"/>
    <xf numFmtId="164" fontId="8" fillId="4" borderId="14" xfId="1" applyNumberFormat="1" applyFont="1" applyFill="1" applyBorder="1"/>
    <xf numFmtId="164" fontId="8" fillId="4" borderId="12" xfId="1" applyNumberFormat="1" applyFont="1" applyFill="1" applyBorder="1"/>
    <xf numFmtId="10" fontId="18" fillId="4" borderId="4" xfId="3" applyNumberFormat="1" applyFont="1" applyFill="1" applyBorder="1"/>
    <xf numFmtId="0" fontId="8" fillId="13" borderId="12" xfId="0" applyFont="1" applyFill="1" applyBorder="1"/>
    <xf numFmtId="10" fontId="8" fillId="13" borderId="12" xfId="0" applyNumberFormat="1" applyFont="1" applyFill="1" applyBorder="1"/>
    <xf numFmtId="43" fontId="8" fillId="13" borderId="12" xfId="1" applyFont="1" applyFill="1" applyBorder="1"/>
    <xf numFmtId="43" fontId="8" fillId="13" borderId="11" xfId="1" applyFont="1" applyFill="1" applyBorder="1"/>
    <xf numFmtId="43" fontId="8" fillId="13" borderId="14" xfId="1" applyFont="1" applyFill="1" applyBorder="1"/>
    <xf numFmtId="164" fontId="8" fillId="13" borderId="12" xfId="1" applyNumberFormat="1" applyFont="1" applyFill="1" applyBorder="1"/>
    <xf numFmtId="164" fontId="8" fillId="13" borderId="15" xfId="1" applyNumberFormat="1" applyFont="1" applyFill="1" applyBorder="1"/>
    <xf numFmtId="164" fontId="8" fillId="13" borderId="14" xfId="1" applyNumberFormat="1" applyFont="1" applyFill="1" applyBorder="1"/>
    <xf numFmtId="164" fontId="8" fillId="13" borderId="12" xfId="0" applyNumberFormat="1" applyFont="1" applyFill="1" applyBorder="1"/>
    <xf numFmtId="10" fontId="8" fillId="13" borderId="15" xfId="3" applyNumberFormat="1" applyFont="1" applyFill="1" applyBorder="1"/>
    <xf numFmtId="10" fontId="15" fillId="0" borderId="0" xfId="3" applyNumberFormat="1" applyFont="1"/>
    <xf numFmtId="165" fontId="5" fillId="0" borderId="0" xfId="0" applyNumberFormat="1" applyFont="1"/>
    <xf numFmtId="10" fontId="21" fillId="0" borderId="0" xfId="0" applyNumberFormat="1" applyFont="1"/>
    <xf numFmtId="6" fontId="8" fillId="9" borderId="12" xfId="1" applyNumberFormat="1" applyFont="1" applyFill="1" applyBorder="1"/>
    <xf numFmtId="0" fontId="9" fillId="0" borderId="0" xfId="0" applyFont="1" applyFill="1" applyBorder="1" applyAlignment="1">
      <alignment horizontal="center" wrapText="1"/>
    </xf>
    <xf numFmtId="164" fontId="18" fillId="2" borderId="4" xfId="0" applyNumberFormat="1" applyFont="1" applyFill="1" applyBorder="1"/>
    <xf numFmtId="43" fontId="7" fillId="0" borderId="0" xfId="0" applyNumberFormat="1" applyFont="1" applyFill="1" applyBorder="1" applyAlignment="1"/>
    <xf numFmtId="164" fontId="8" fillId="12" borderId="11" xfId="1" applyNumberFormat="1" applyFont="1" applyFill="1" applyBorder="1"/>
    <xf numFmtId="6" fontId="8" fillId="12" borderId="12" xfId="0" applyNumberFormat="1" applyFont="1" applyFill="1" applyBorder="1"/>
    <xf numFmtId="164" fontId="22" fillId="4" borderId="4" xfId="0" applyNumberFormat="1" applyFont="1" applyFill="1" applyBorder="1"/>
    <xf numFmtId="43" fontId="23" fillId="4" borderId="4" xfId="0" applyNumberFormat="1" applyFont="1" applyFill="1" applyBorder="1"/>
    <xf numFmtId="43" fontId="8" fillId="12" borderId="12" xfId="0" applyNumberFormat="1" applyFont="1" applyFill="1" applyBorder="1"/>
    <xf numFmtId="164" fontId="8" fillId="4" borderId="11" xfId="1" applyNumberFormat="1" applyFont="1" applyFill="1" applyBorder="1"/>
    <xf numFmtId="0" fontId="5" fillId="0" borderId="0" xfId="0" applyFont="1" applyFill="1" applyBorder="1" applyAlignment="1">
      <alignment horizontal="center" wrapText="1"/>
    </xf>
    <xf numFmtId="164" fontId="23" fillId="4" borderId="4" xfId="0" applyNumberFormat="1" applyFont="1" applyFill="1" applyBorder="1"/>
    <xf numFmtId="164" fontId="8" fillId="13" borderId="11" xfId="1" applyNumberFormat="1" applyFont="1" applyFill="1" applyBorder="1"/>
    <xf numFmtId="171" fontId="5" fillId="0" borderId="0" xfId="0" applyNumberFormat="1" applyFont="1" applyFill="1"/>
    <xf numFmtId="43" fontId="7" fillId="0" borderId="0" xfId="0" applyNumberFormat="1" applyFont="1"/>
    <xf numFmtId="0" fontId="25" fillId="0" borderId="0" xfId="5" applyFont="1"/>
    <xf numFmtId="0" fontId="25" fillId="0" borderId="0" xfId="5" applyFont="1" applyAlignment="1">
      <alignment horizontal="right"/>
    </xf>
    <xf numFmtId="0" fontId="25" fillId="0" borderId="0" xfId="5" applyFont="1" applyAlignment="1">
      <alignment horizontal="left"/>
    </xf>
    <xf numFmtId="0" fontId="25" fillId="16" borderId="21" xfId="5" applyFont="1" applyFill="1" applyBorder="1" applyAlignment="1">
      <alignment horizontal="center" wrapText="1"/>
    </xf>
    <xf numFmtId="0" fontId="25" fillId="0" borderId="21" xfId="5" applyFont="1" applyBorder="1" applyAlignment="1">
      <alignment horizontal="left"/>
    </xf>
    <xf numFmtId="3" fontId="25" fillId="0" borderId="21" xfId="5" applyNumberFormat="1" applyFont="1" applyBorder="1" applyAlignment="1">
      <alignment horizontal="left"/>
    </xf>
    <xf numFmtId="3" fontId="25" fillId="0" borderId="0" xfId="5" applyNumberFormat="1" applyFont="1" applyAlignment="1">
      <alignment horizontal="left"/>
    </xf>
    <xf numFmtId="0" fontId="24" fillId="0" borderId="0" xfId="5" applyFont="1" applyAlignment="1">
      <alignment horizontal="right"/>
    </xf>
    <xf numFmtId="0" fontId="25" fillId="0" borderId="21" xfId="5" applyFont="1" applyBorder="1" applyAlignment="1">
      <alignment horizontal="right"/>
    </xf>
    <xf numFmtId="3" fontId="25" fillId="0" borderId="21" xfId="5" applyNumberFormat="1" applyFont="1" applyBorder="1" applyAlignment="1">
      <alignment horizontal="right"/>
    </xf>
    <xf numFmtId="3" fontId="25" fillId="0" borderId="0" xfId="5" applyNumberFormat="1" applyFont="1" applyAlignment="1">
      <alignment horizontal="right"/>
    </xf>
    <xf numFmtId="4" fontId="25" fillId="0" borderId="21" xfId="5" applyNumberFormat="1" applyFont="1" applyBorder="1"/>
    <xf numFmtId="4" fontId="25" fillId="0" borderId="0" xfId="5" applyNumberFormat="1" applyFont="1"/>
    <xf numFmtId="0" fontId="25" fillId="0" borderId="0" xfId="5" applyFont="1" applyBorder="1"/>
    <xf numFmtId="4" fontId="25" fillId="0" borderId="0" xfId="5" applyNumberFormat="1" applyFont="1" applyBorder="1"/>
    <xf numFmtId="0" fontId="25" fillId="0" borderId="0" xfId="5" applyFont="1" applyBorder="1" applyAlignment="1">
      <alignment horizontal="left"/>
    </xf>
    <xf numFmtId="0" fontId="25" fillId="16" borderId="22" xfId="5" applyFont="1" applyFill="1" applyBorder="1" applyAlignment="1">
      <alignment horizontal="center" wrapText="1"/>
    </xf>
    <xf numFmtId="4" fontId="26" fillId="0" borderId="21" xfId="5" applyNumberFormat="1" applyFont="1" applyBorder="1"/>
    <xf numFmtId="4" fontId="26" fillId="0" borderId="0" xfId="5" applyNumberFormat="1" applyFont="1" applyBorder="1"/>
    <xf numFmtId="0" fontId="25" fillId="0" borderId="0" xfId="5" applyFont="1" applyFill="1" applyBorder="1" applyAlignment="1">
      <alignment horizontal="center" wrapText="1"/>
    </xf>
    <xf numFmtId="0" fontId="25" fillId="0" borderId="22" xfId="5" applyFont="1" applyFill="1" applyBorder="1" applyAlignment="1">
      <alignment horizontal="center" wrapText="1"/>
    </xf>
    <xf numFmtId="0" fontId="27" fillId="0" borderId="0" xfId="0" applyFont="1" applyFill="1" applyAlignment="1">
      <alignment horizontal="center"/>
    </xf>
    <xf numFmtId="0" fontId="25" fillId="16" borderId="0" xfId="5" applyFont="1" applyFill="1" applyBorder="1" applyAlignment="1">
      <alignment horizontal="center" wrapText="1"/>
    </xf>
    <xf numFmtId="0" fontId="25" fillId="19" borderId="22" xfId="5" applyFont="1" applyFill="1" applyBorder="1" applyAlignment="1">
      <alignment horizontal="center" wrapText="1"/>
    </xf>
    <xf numFmtId="4" fontId="25" fillId="0" borderId="21" xfId="5" applyNumberFormat="1" applyFont="1" applyBorder="1" applyAlignment="1">
      <alignment horizontal="center" wrapText="1"/>
    </xf>
    <xf numFmtId="165" fontId="26" fillId="0" borderId="21" xfId="2" applyNumberFormat="1" applyFont="1" applyBorder="1"/>
    <xf numFmtId="165" fontId="25" fillId="19" borderId="21" xfId="2" applyNumberFormat="1" applyFont="1" applyFill="1" applyBorder="1"/>
    <xf numFmtId="4" fontId="25" fillId="19" borderId="21" xfId="5" applyNumberFormat="1" applyFont="1" applyFill="1" applyBorder="1" applyAlignment="1">
      <alignment horizontal="center" wrapText="1"/>
    </xf>
    <xf numFmtId="165" fontId="26" fillId="0" borderId="21" xfId="2" applyNumberFormat="1" applyFont="1" applyFill="1" applyBorder="1"/>
    <xf numFmtId="0" fontId="29" fillId="0" borderId="0" xfId="0" applyFont="1"/>
    <xf numFmtId="0" fontId="29" fillId="0" borderId="0" xfId="0" applyFont="1" applyFill="1"/>
    <xf numFmtId="10" fontId="29" fillId="0" borderId="23" xfId="3" applyNumberFormat="1" applyFont="1" applyBorder="1"/>
    <xf numFmtId="10" fontId="29" fillId="0" borderId="0" xfId="3" applyNumberFormat="1" applyFont="1" applyFill="1"/>
    <xf numFmtId="2" fontId="29" fillId="0" borderId="0" xfId="3" applyNumberFormat="1" applyFont="1" applyFill="1"/>
    <xf numFmtId="165" fontId="29" fillId="0" borderId="0" xfId="2" applyNumberFormat="1" applyFont="1" applyFill="1"/>
    <xf numFmtId="10" fontId="30" fillId="0" borderId="23" xfId="3" applyNumberFormat="1" applyFont="1" applyBorder="1"/>
    <xf numFmtId="10" fontId="30" fillId="0" borderId="0" xfId="3" applyNumberFormat="1" applyFont="1" applyFill="1"/>
    <xf numFmtId="43" fontId="29" fillId="0" borderId="0" xfId="1" applyFont="1" applyFill="1"/>
    <xf numFmtId="0" fontId="29" fillId="0" borderId="0" xfId="0" applyFont="1" applyBorder="1"/>
    <xf numFmtId="0" fontId="25" fillId="0" borderId="0" xfId="5" applyFont="1" applyBorder="1" applyAlignment="1">
      <alignment horizontal="right"/>
    </xf>
    <xf numFmtId="44" fontId="29" fillId="0" borderId="0" xfId="2" applyFont="1" applyFill="1"/>
    <xf numFmtId="0" fontId="31" fillId="0" borderId="0" xfId="5" applyFont="1" applyAlignment="1">
      <alignment horizontal="left"/>
    </xf>
    <xf numFmtId="0" fontId="31" fillId="0" borderId="0" xfId="5" applyFont="1" applyAlignment="1">
      <alignment horizontal="right"/>
    </xf>
    <xf numFmtId="0" fontId="27" fillId="0" borderId="0" xfId="0" applyFont="1"/>
    <xf numFmtId="0" fontId="27" fillId="0" borderId="0" xfId="0" applyFont="1" applyFill="1"/>
    <xf numFmtId="0" fontId="25" fillId="15" borderId="22" xfId="5" applyFont="1" applyFill="1" applyBorder="1" applyAlignment="1">
      <alignment horizontal="center" wrapText="1"/>
    </xf>
    <xf numFmtId="165" fontId="29" fillId="0" borderId="0" xfId="0" applyNumberFormat="1" applyFont="1" applyFill="1"/>
    <xf numFmtId="165" fontId="25" fillId="0" borderId="0" xfId="5" applyNumberFormat="1" applyFont="1"/>
    <xf numFmtId="165" fontId="29" fillId="0" borderId="0" xfId="0" applyNumberFormat="1" applyFont="1"/>
    <xf numFmtId="4" fontId="26" fillId="0" borderId="0" xfId="5" applyNumberFormat="1" applyFont="1" applyBorder="1" applyAlignment="1">
      <alignment horizontal="center"/>
    </xf>
    <xf numFmtId="0" fontId="30" fillId="0" borderId="0" xfId="0" applyFont="1" applyBorder="1" applyAlignment="1">
      <alignment horizontal="center"/>
    </xf>
    <xf numFmtId="43" fontId="25" fillId="0" borderId="0" xfId="1" applyFont="1" applyBorder="1" applyAlignment="1"/>
    <xf numFmtId="165" fontId="25" fillId="0" borderId="0" xfId="5" applyNumberFormat="1" applyFont="1" applyBorder="1"/>
    <xf numFmtId="165" fontId="29" fillId="0" borderId="0" xfId="0" applyNumberFormat="1" applyFont="1" applyBorder="1"/>
    <xf numFmtId="0" fontId="7" fillId="0" borderId="0" xfId="0" applyFont="1" applyBorder="1" applyAlignment="1">
      <alignment horizontal="center"/>
    </xf>
    <xf numFmtId="0" fontId="25" fillId="0" borderId="21" xfId="5" applyFont="1" applyFill="1" applyBorder="1" applyAlignment="1">
      <alignment horizontal="left"/>
    </xf>
    <xf numFmtId="165" fontId="25" fillId="0" borderId="21" xfId="2" applyNumberFormat="1" applyFont="1" applyBorder="1"/>
    <xf numFmtId="165" fontId="25" fillId="0" borderId="0" xfId="2" applyNumberFormat="1" applyFont="1" applyBorder="1"/>
    <xf numFmtId="44" fontId="29" fillId="0" borderId="0" xfId="2" applyFont="1" applyFill="1" applyBorder="1"/>
    <xf numFmtId="165" fontId="29" fillId="0" borderId="23" xfId="2" applyNumberFormat="1" applyFont="1" applyFill="1" applyBorder="1"/>
    <xf numFmtId="165" fontId="25" fillId="0" borderId="21" xfId="2" applyNumberFormat="1" applyFont="1" applyFill="1" applyBorder="1"/>
    <xf numFmtId="0" fontId="25" fillId="0" borderId="21" xfId="5" applyFont="1" applyFill="1" applyBorder="1" applyAlignment="1">
      <alignment horizontal="center" wrapText="1"/>
    </xf>
    <xf numFmtId="0" fontId="29" fillId="0" borderId="0" xfId="0" applyFont="1" applyFill="1" applyBorder="1"/>
    <xf numFmtId="14" fontId="33" fillId="0" borderId="0" xfId="5" applyNumberFormat="1" applyFont="1" applyAlignment="1">
      <alignment horizontal="left"/>
    </xf>
    <xf numFmtId="0" fontId="29" fillId="0" borderId="0" xfId="0" applyFont="1" applyFill="1" applyBorder="1" applyAlignment="1">
      <alignment horizontal="left"/>
    </xf>
    <xf numFmtId="0" fontId="28" fillId="18" borderId="0" xfId="0" applyFont="1" applyFill="1" applyAlignment="1">
      <alignment horizontal="center" vertical="center" wrapText="1"/>
    </xf>
    <xf numFmtId="0" fontId="29" fillId="0" borderId="0" xfId="0" applyFont="1" applyFill="1" applyBorder="1" applyAlignment="1">
      <alignment horizontal="left"/>
    </xf>
    <xf numFmtId="0" fontId="30" fillId="0" borderId="0" xfId="0" applyFont="1" applyFill="1" applyBorder="1" applyAlignment="1">
      <alignment horizontal="left"/>
    </xf>
    <xf numFmtId="0" fontId="29" fillId="17" borderId="23" xfId="0" applyFont="1" applyFill="1" applyBorder="1" applyAlignment="1">
      <alignment horizontal="left"/>
    </xf>
    <xf numFmtId="0" fontId="28" fillId="18" borderId="0" xfId="0" applyFont="1" applyFill="1" applyAlignment="1">
      <alignment horizontal="center" vertical="center"/>
    </xf>
    <xf numFmtId="0" fontId="29" fillId="14" borderId="23" xfId="0" applyFont="1" applyFill="1" applyBorder="1" applyAlignment="1">
      <alignment horizontal="left"/>
    </xf>
    <xf numFmtId="0" fontId="30" fillId="0" borderId="23" xfId="0" applyFont="1" applyFill="1" applyBorder="1" applyAlignment="1">
      <alignment horizontal="left"/>
    </xf>
    <xf numFmtId="0" fontId="32" fillId="0" borderId="0" xfId="5" applyFont="1" applyAlignment="1">
      <alignment horizontal="left"/>
    </xf>
    <xf numFmtId="0" fontId="30" fillId="0" borderId="23" xfId="0" applyFont="1" applyBorder="1" applyAlignment="1">
      <alignment horizontal="left"/>
    </xf>
    <xf numFmtId="0" fontId="29" fillId="9" borderId="23" xfId="0" applyFont="1" applyFill="1" applyBorder="1" applyAlignment="1">
      <alignment horizontal="left"/>
    </xf>
    <xf numFmtId="0" fontId="7" fillId="0" borderId="4" xfId="0" applyFont="1" applyBorder="1" applyAlignment="1">
      <alignment horizontal="center"/>
    </xf>
    <xf numFmtId="0" fontId="7" fillId="0" borderId="0" xfId="0" applyFont="1" applyBorder="1" applyAlignment="1">
      <alignment horizontal="center"/>
    </xf>
  </cellXfs>
  <cellStyles count="45">
    <cellStyle name="Comma" xfId="1" builtinId="3"/>
    <cellStyle name="Comma 2" xfId="13" xr:uid="{00000000-0005-0000-0000-000001000000}"/>
    <cellStyle name="Comma 2 2" xfId="18" xr:uid="{00000000-0005-0000-0000-000002000000}"/>
    <cellStyle name="Comma 3" xfId="15" xr:uid="{00000000-0005-0000-0000-000003000000}"/>
    <cellStyle name="Comma 3 2" xfId="23" xr:uid="{00000000-0005-0000-0000-000004000000}"/>
    <cellStyle name="Comma 4" xfId="20" xr:uid="{00000000-0005-0000-0000-000005000000}"/>
    <cellStyle name="Comma 4 2" xfId="24" xr:uid="{00000000-0005-0000-0000-000006000000}"/>
    <cellStyle name="Comma 5" xfId="38" xr:uid="{AFEC4DB4-F6C4-405D-A574-7D8D73DBA8C2}"/>
    <cellStyle name="Currency" xfId="2" builtinId="4"/>
    <cellStyle name="Currency 2" xfId="21" xr:uid="{00000000-0005-0000-0000-000008000000}"/>
    <cellStyle name="Currency 2 2" xfId="33" xr:uid="{00000000-0005-0000-0000-000009000000}"/>
    <cellStyle name="Currency 3" xfId="22" xr:uid="{00000000-0005-0000-0000-00000A000000}"/>
    <cellStyle name="Currency 4" xfId="35" xr:uid="{00000000-0005-0000-0000-00000B000000}"/>
    <cellStyle name="Currency 5" xfId="44" xr:uid="{BF40A408-E1C4-4B45-81D3-DF533D0064C7}"/>
    <cellStyle name="Normal" xfId="0" builtinId="0"/>
    <cellStyle name="Normal 10" xfId="14" xr:uid="{00000000-0005-0000-0000-00000D000000}"/>
    <cellStyle name="Normal 11" xfId="17" xr:uid="{00000000-0005-0000-0000-00000E000000}"/>
    <cellStyle name="Normal 12" xfId="19" xr:uid="{00000000-0005-0000-0000-00000F000000}"/>
    <cellStyle name="Normal 13" xfId="4" xr:uid="{00000000-0005-0000-0000-000010000000}"/>
    <cellStyle name="Normal 13 2" xfId="32" xr:uid="{00000000-0005-0000-0000-000011000000}"/>
    <cellStyle name="Normal 13 3" xfId="34" xr:uid="{00000000-0005-0000-0000-000012000000}"/>
    <cellStyle name="Normal 13_1.5% Req" xfId="41" xr:uid="{BACE714A-E3A5-4FD9-9ABD-BEBB82CD1207}"/>
    <cellStyle name="Normal 14" xfId="31" xr:uid="{00000000-0005-0000-0000-000013000000}"/>
    <cellStyle name="Normal 14 2" xfId="39" xr:uid="{786A6AB9-4936-4B9D-8B00-3644CBF94735}"/>
    <cellStyle name="Normal 14_1.5% Req" xfId="42" xr:uid="{D1756107-D842-4A36-97D4-9750BB743261}"/>
    <cellStyle name="Normal 15" xfId="37" xr:uid="{00000000-0005-0000-0000-000014000000}"/>
    <cellStyle name="Normal 16" xfId="43" xr:uid="{96917944-4E3D-4CD9-9477-B31B5693CAF6}"/>
    <cellStyle name="Normal 2" xfId="5" xr:uid="{00000000-0005-0000-0000-000015000000}"/>
    <cellStyle name="Normal 2 2" xfId="16" xr:uid="{00000000-0005-0000-0000-000016000000}"/>
    <cellStyle name="Normal 2 3" xfId="36" xr:uid="{00000000-0005-0000-0000-000017000000}"/>
    <cellStyle name="Normal 3" xfId="6" xr:uid="{00000000-0005-0000-0000-000018000000}"/>
    <cellStyle name="Normal 4" xfId="7" xr:uid="{00000000-0005-0000-0000-000019000000}"/>
    <cellStyle name="Normal 5" xfId="8" xr:uid="{00000000-0005-0000-0000-00001A000000}"/>
    <cellStyle name="Normal 6" xfId="9" xr:uid="{00000000-0005-0000-0000-00001B000000}"/>
    <cellStyle name="Normal 7" xfId="10" xr:uid="{00000000-0005-0000-0000-00001C000000}"/>
    <cellStyle name="Normal 8" xfId="11" xr:uid="{00000000-0005-0000-0000-00001D000000}"/>
    <cellStyle name="Normal 9" xfId="12" xr:uid="{00000000-0005-0000-0000-00001E000000}"/>
    <cellStyle name="Percent" xfId="3" builtinId="5"/>
    <cellStyle name="Percent 2" xfId="25" xr:uid="{00000000-0005-0000-0000-000021000000}"/>
    <cellStyle name="Percent 2 2" xfId="26" xr:uid="{00000000-0005-0000-0000-000022000000}"/>
    <cellStyle name="Percent 2 3" xfId="40" xr:uid="{15209E65-D73F-45E2-8E9A-73B27A63271A}"/>
    <cellStyle name="Percent 3" xfId="27" xr:uid="{00000000-0005-0000-0000-000023000000}"/>
    <cellStyle name="Percent 3 2" xfId="28" xr:uid="{00000000-0005-0000-0000-000024000000}"/>
    <cellStyle name="Percent 4" xfId="29" xr:uid="{00000000-0005-0000-0000-000025000000}"/>
    <cellStyle name="Percent 4 2" xfId="30" xr:uid="{00000000-0005-0000-0000-000026000000}"/>
  </cellStyles>
  <dxfs count="9">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s>
  <tableStyles count="0" defaultTableStyle="TableStyleMedium2" defaultPivotStyle="PivotStyleLight16"/>
  <colors>
    <mruColors>
      <color rgb="FFFFFF00"/>
      <color rgb="FFFFFF99"/>
      <color rgb="FF93E3FF"/>
      <color rgb="FFCCFF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211668</xdr:colOff>
      <xdr:row>0</xdr:row>
      <xdr:rowOff>158749</xdr:rowOff>
    </xdr:from>
    <xdr:to>
      <xdr:col>30</xdr:col>
      <xdr:colOff>728464</xdr:colOff>
      <xdr:row>3</xdr:row>
      <xdr:rowOff>0</xdr:rowOff>
    </xdr:to>
    <xdr:pic>
      <xdr:nvPicPr>
        <xdr:cNvPr id="2" name="Picture 1">
          <a:extLst>
            <a:ext uri="{FF2B5EF4-FFF2-40B4-BE49-F238E27FC236}">
              <a16:creationId xmlns:a16="http://schemas.microsoft.com/office/drawing/2014/main" id="{430CDD67-25C8-45FF-B0DB-4AFF125627AE}"/>
            </a:ext>
          </a:extLst>
        </xdr:cNvPr>
        <xdr:cNvPicPr>
          <a:picLocks noChangeAspect="1"/>
        </xdr:cNvPicPr>
      </xdr:nvPicPr>
      <xdr:blipFill>
        <a:blip xmlns:r="http://schemas.openxmlformats.org/officeDocument/2006/relationships" r:embed="rId1"/>
        <a:stretch>
          <a:fillRect/>
        </a:stretch>
      </xdr:blipFill>
      <xdr:spPr>
        <a:xfrm>
          <a:off x="17028585" y="158749"/>
          <a:ext cx="2358296" cy="582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PR1BDC2\DECA\State%20Aid\Senate%20Bill%20120\Analysis\part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EAID\HISTORIC\PROF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e%20Aid\FY99\finalest\99sa%2012-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rt 6 Totals"/>
      <sheetName val="Other Costs"/>
      <sheetName val="Part I unallocated costs"/>
      <sheetName val="Unallocated part II"/>
      <sheetName val="Unallocated trans"/>
      <sheetName val="District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s"/>
      <sheetName val="MAIN"/>
      <sheetName val="FY93"/>
      <sheetName val="FY94"/>
      <sheetName val="F95STAID"/>
      <sheetName val="FY96STAID"/>
      <sheetName val="FY97HALF"/>
      <sheetName val="FY97"/>
      <sheetName val="ADM"/>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Y99 GF"/>
      <sheetName val="FY99 SPED"/>
      <sheetName val="98 projections"/>
      <sheetName val="98 ADM"/>
      <sheetName val="SPEDTRAN"/>
      <sheetName val="LEVIES97"/>
      <sheetName val="Effort"/>
      <sheetName val="98 effort"/>
      <sheetName val="97pay98"/>
      <sheetName val="BAL22"/>
      <sheetName val="98pay99"/>
      <sheetName val="99 effort"/>
    </sheetNames>
    <sheetDataSet>
      <sheetData sheetId="0"/>
      <sheetData sheetId="1"/>
      <sheetData sheetId="2"/>
      <sheetData sheetId="3"/>
      <sheetData sheetId="4"/>
      <sheetData sheetId="5"/>
      <sheetData sheetId="6">
        <row r="6">
          <cell r="A6">
            <v>1</v>
          </cell>
          <cell r="B6" t="str">
            <v>01001</v>
          </cell>
          <cell r="C6" t="str">
            <v>1-1</v>
          </cell>
          <cell r="D6" t="str">
            <v>PLANKINTON</v>
          </cell>
          <cell r="E6">
            <v>5.75</v>
          </cell>
          <cell r="F6">
            <v>9.1999999999999993</v>
          </cell>
          <cell r="G6">
            <v>16.75</v>
          </cell>
          <cell r="H6">
            <v>0</v>
          </cell>
          <cell r="J6">
            <v>0</v>
          </cell>
          <cell r="L6">
            <v>1.76</v>
          </cell>
          <cell r="N6">
            <v>0</v>
          </cell>
          <cell r="O6">
            <v>1.4</v>
          </cell>
          <cell r="P6">
            <v>0</v>
          </cell>
          <cell r="Q6">
            <v>0</v>
          </cell>
          <cell r="R6">
            <v>0</v>
          </cell>
          <cell r="S6">
            <v>0.36</v>
          </cell>
          <cell r="T6">
            <v>0.57999999999999996</v>
          </cell>
          <cell r="U6">
            <v>1.05</v>
          </cell>
          <cell r="V6">
            <v>0.1</v>
          </cell>
          <cell r="W6">
            <v>0.1</v>
          </cell>
          <cell r="X6">
            <v>0.1</v>
          </cell>
          <cell r="Y6">
            <v>9.3699999999999992</v>
          </cell>
          <cell r="Z6">
            <v>13.04</v>
          </cell>
          <cell r="AA6">
            <v>21.060000000000002</v>
          </cell>
        </row>
        <row r="7">
          <cell r="A7">
            <v>2</v>
          </cell>
          <cell r="B7" t="str">
            <v>01002</v>
          </cell>
          <cell r="C7" t="str">
            <v>1-2</v>
          </cell>
          <cell r="D7" t="str">
            <v>STICKNEY</v>
          </cell>
          <cell r="E7">
            <v>5.75</v>
          </cell>
          <cell r="F7">
            <v>9.1999999999999993</v>
          </cell>
          <cell r="G7">
            <v>16.75</v>
          </cell>
          <cell r="H7">
            <v>0</v>
          </cell>
          <cell r="J7">
            <v>0</v>
          </cell>
          <cell r="L7">
            <v>0.99</v>
          </cell>
          <cell r="N7">
            <v>0</v>
          </cell>
          <cell r="O7">
            <v>1.4</v>
          </cell>
          <cell r="P7">
            <v>0</v>
          </cell>
          <cell r="Q7">
            <v>0</v>
          </cell>
          <cell r="R7">
            <v>0</v>
          </cell>
          <cell r="S7">
            <v>0.03</v>
          </cell>
          <cell r="T7">
            <v>0.05</v>
          </cell>
          <cell r="U7">
            <v>0.09</v>
          </cell>
          <cell r="V7">
            <v>0</v>
          </cell>
          <cell r="W7">
            <v>0</v>
          </cell>
          <cell r="X7">
            <v>0</v>
          </cell>
          <cell r="Y7">
            <v>8.17</v>
          </cell>
          <cell r="Z7">
            <v>11.64</v>
          </cell>
          <cell r="AA7">
            <v>19.229999999999997</v>
          </cell>
        </row>
        <row r="8">
          <cell r="A8">
            <v>3</v>
          </cell>
          <cell r="B8" t="str">
            <v>01003</v>
          </cell>
          <cell r="C8" t="str">
            <v>1-3</v>
          </cell>
          <cell r="D8" t="str">
            <v>WHITE LAKE</v>
          </cell>
          <cell r="E8">
            <v>5.75</v>
          </cell>
          <cell r="F8">
            <v>9.1999999999999993</v>
          </cell>
          <cell r="G8">
            <v>16.75</v>
          </cell>
          <cell r="H8">
            <v>0</v>
          </cell>
          <cell r="J8">
            <v>0</v>
          </cell>
          <cell r="L8">
            <v>1.71</v>
          </cell>
          <cell r="N8">
            <v>0.27</v>
          </cell>
          <cell r="O8">
            <v>1.4</v>
          </cell>
          <cell r="P8">
            <v>0</v>
          </cell>
          <cell r="Q8">
            <v>0</v>
          </cell>
          <cell r="R8">
            <v>0</v>
          </cell>
          <cell r="S8">
            <v>0.06</v>
          </cell>
          <cell r="T8">
            <v>0.1</v>
          </cell>
          <cell r="U8">
            <v>0.17</v>
          </cell>
          <cell r="V8">
            <v>0.01</v>
          </cell>
          <cell r="W8">
            <v>0.01</v>
          </cell>
          <cell r="X8">
            <v>0.01</v>
          </cell>
          <cell r="Y8">
            <v>9.2000000000000011</v>
          </cell>
          <cell r="Z8">
            <v>12.69</v>
          </cell>
          <cell r="AA8">
            <v>20.310000000000002</v>
          </cell>
        </row>
        <row r="9">
          <cell r="A9">
            <v>4</v>
          </cell>
          <cell r="B9" t="str">
            <v>02001</v>
          </cell>
          <cell r="C9" t="str">
            <v>2-1</v>
          </cell>
          <cell r="D9" t="str">
            <v>HITCHCOCK</v>
          </cell>
          <cell r="E9">
            <v>5.75</v>
          </cell>
          <cell r="F9">
            <v>9.1999999999999993</v>
          </cell>
          <cell r="G9">
            <v>16.75</v>
          </cell>
          <cell r="H9">
            <v>0</v>
          </cell>
          <cell r="J9">
            <v>0</v>
          </cell>
          <cell r="L9">
            <v>1.72</v>
          </cell>
          <cell r="N9">
            <v>0</v>
          </cell>
          <cell r="O9">
            <v>1.4</v>
          </cell>
          <cell r="P9">
            <v>0</v>
          </cell>
          <cell r="Q9">
            <v>0</v>
          </cell>
          <cell r="R9">
            <v>0</v>
          </cell>
          <cell r="S9">
            <v>0</v>
          </cell>
          <cell r="T9">
            <v>0</v>
          </cell>
          <cell r="U9">
            <v>0</v>
          </cell>
          <cell r="V9">
            <v>0</v>
          </cell>
          <cell r="W9">
            <v>0</v>
          </cell>
          <cell r="X9">
            <v>0</v>
          </cell>
          <cell r="Y9">
            <v>8.8699999999999992</v>
          </cell>
          <cell r="Z9">
            <v>12.32</v>
          </cell>
          <cell r="AA9">
            <v>19.869999999999997</v>
          </cell>
        </row>
        <row r="10">
          <cell r="A10">
            <v>5</v>
          </cell>
          <cell r="B10" t="str">
            <v>02002</v>
          </cell>
          <cell r="C10" t="str">
            <v>2-2</v>
          </cell>
          <cell r="D10" t="str">
            <v>HURON</v>
          </cell>
          <cell r="E10">
            <v>5.75</v>
          </cell>
          <cell r="F10">
            <v>9.1999999999999993</v>
          </cell>
          <cell r="G10">
            <v>16.75</v>
          </cell>
          <cell r="H10">
            <v>2.31</v>
          </cell>
          <cell r="J10">
            <v>0</v>
          </cell>
          <cell r="L10">
            <v>2.0099999999999998</v>
          </cell>
          <cell r="N10">
            <v>0</v>
          </cell>
          <cell r="O10">
            <v>1.4</v>
          </cell>
          <cell r="P10">
            <v>0</v>
          </cell>
          <cell r="Q10">
            <v>0</v>
          </cell>
          <cell r="R10">
            <v>0</v>
          </cell>
          <cell r="S10">
            <v>0.09</v>
          </cell>
          <cell r="T10">
            <v>0.14000000000000001</v>
          </cell>
          <cell r="U10">
            <v>0.26</v>
          </cell>
          <cell r="V10">
            <v>0.02</v>
          </cell>
          <cell r="W10">
            <v>0.02</v>
          </cell>
          <cell r="X10">
            <v>0.02</v>
          </cell>
          <cell r="Y10">
            <v>11.58</v>
          </cell>
          <cell r="Z10">
            <v>15.08</v>
          </cell>
          <cell r="AA10">
            <v>22.75</v>
          </cell>
        </row>
        <row r="11">
          <cell r="A11">
            <v>6</v>
          </cell>
          <cell r="B11" t="str">
            <v>02003</v>
          </cell>
          <cell r="C11" t="str">
            <v>2-3</v>
          </cell>
          <cell r="D11" t="str">
            <v>IROQUOIS</v>
          </cell>
          <cell r="E11">
            <v>5.75</v>
          </cell>
          <cell r="F11">
            <v>9.1999999999999993</v>
          </cell>
          <cell r="G11">
            <v>16.75</v>
          </cell>
          <cell r="H11">
            <v>0</v>
          </cell>
          <cell r="J11">
            <v>0</v>
          </cell>
          <cell r="L11">
            <v>1.0900000000000001</v>
          </cell>
          <cell r="N11">
            <v>0</v>
          </cell>
          <cell r="O11">
            <v>1.01</v>
          </cell>
          <cell r="P11">
            <v>0</v>
          </cell>
          <cell r="Q11">
            <v>0</v>
          </cell>
          <cell r="R11">
            <v>0</v>
          </cell>
          <cell r="S11">
            <v>0.03</v>
          </cell>
          <cell r="T11">
            <v>0.05</v>
          </cell>
          <cell r="U11">
            <v>0.09</v>
          </cell>
          <cell r="V11">
            <v>0.01</v>
          </cell>
          <cell r="W11">
            <v>0.01</v>
          </cell>
          <cell r="X11">
            <v>0.01</v>
          </cell>
          <cell r="Y11">
            <v>7.89</v>
          </cell>
          <cell r="Z11">
            <v>11.36</v>
          </cell>
          <cell r="AA11">
            <v>18.950000000000003</v>
          </cell>
        </row>
        <row r="12">
          <cell r="A12">
            <v>7</v>
          </cell>
          <cell r="B12" t="str">
            <v>02004</v>
          </cell>
          <cell r="C12" t="str">
            <v>2-4</v>
          </cell>
          <cell r="D12" t="str">
            <v>WESSINGTON</v>
          </cell>
          <cell r="E12">
            <v>6.46</v>
          </cell>
          <cell r="F12">
            <v>10.34</v>
          </cell>
          <cell r="G12">
            <v>18.82</v>
          </cell>
          <cell r="H12">
            <v>0</v>
          </cell>
          <cell r="J12">
            <v>0</v>
          </cell>
          <cell r="L12">
            <v>1.59</v>
          </cell>
          <cell r="N12">
            <v>0</v>
          </cell>
          <cell r="O12">
            <v>1.4</v>
          </cell>
          <cell r="P12">
            <v>0</v>
          </cell>
          <cell r="Q12">
            <v>0</v>
          </cell>
          <cell r="R12">
            <v>0</v>
          </cell>
          <cell r="S12">
            <v>0.04</v>
          </cell>
          <cell r="T12">
            <v>0.06</v>
          </cell>
          <cell r="U12">
            <v>0.12</v>
          </cell>
          <cell r="V12">
            <v>0</v>
          </cell>
          <cell r="W12">
            <v>0</v>
          </cell>
          <cell r="X12">
            <v>0</v>
          </cell>
          <cell r="Y12">
            <v>9.49</v>
          </cell>
          <cell r="Z12">
            <v>13.39</v>
          </cell>
          <cell r="AA12">
            <v>21.93</v>
          </cell>
        </row>
        <row r="13">
          <cell r="A13">
            <v>8</v>
          </cell>
          <cell r="B13" t="str">
            <v>02005</v>
          </cell>
          <cell r="C13" t="str">
            <v>2-5</v>
          </cell>
          <cell r="D13" t="str">
            <v>WOLSEY</v>
          </cell>
          <cell r="E13">
            <v>5.75</v>
          </cell>
          <cell r="F13">
            <v>9.1999999999999993</v>
          </cell>
          <cell r="G13">
            <v>16.75</v>
          </cell>
          <cell r="H13">
            <v>0</v>
          </cell>
          <cell r="J13">
            <v>0</v>
          </cell>
          <cell r="L13">
            <v>0.38</v>
          </cell>
          <cell r="N13">
            <v>0</v>
          </cell>
          <cell r="O13">
            <v>1.4</v>
          </cell>
          <cell r="P13">
            <v>0</v>
          </cell>
          <cell r="Q13">
            <v>0</v>
          </cell>
          <cell r="R13">
            <v>0</v>
          </cell>
          <cell r="S13">
            <v>0.04</v>
          </cell>
          <cell r="T13">
            <v>0.06</v>
          </cell>
          <cell r="U13">
            <v>0.12</v>
          </cell>
          <cell r="V13">
            <v>0</v>
          </cell>
          <cell r="W13">
            <v>0</v>
          </cell>
          <cell r="X13">
            <v>0</v>
          </cell>
          <cell r="Y13">
            <v>7.5699999999999994</v>
          </cell>
          <cell r="Z13">
            <v>11.040000000000001</v>
          </cell>
          <cell r="AA13">
            <v>18.649999999999999</v>
          </cell>
        </row>
        <row r="14">
          <cell r="A14">
            <v>9</v>
          </cell>
          <cell r="B14" t="str">
            <v>03001</v>
          </cell>
          <cell r="C14" t="str">
            <v>3-1</v>
          </cell>
          <cell r="D14" t="str">
            <v>BENNETT COUNTY</v>
          </cell>
          <cell r="E14">
            <v>5.75</v>
          </cell>
          <cell r="F14">
            <v>9.1999999999999993</v>
          </cell>
          <cell r="G14">
            <v>16.75</v>
          </cell>
          <cell r="H14">
            <v>0</v>
          </cell>
          <cell r="J14">
            <v>0</v>
          </cell>
          <cell r="L14">
            <v>3</v>
          </cell>
          <cell r="N14">
            <v>0.16</v>
          </cell>
          <cell r="O14">
            <v>1.4</v>
          </cell>
          <cell r="P14">
            <v>0</v>
          </cell>
          <cell r="Q14">
            <v>0</v>
          </cell>
          <cell r="R14">
            <v>0</v>
          </cell>
          <cell r="S14">
            <v>0</v>
          </cell>
          <cell r="T14">
            <v>0</v>
          </cell>
          <cell r="U14">
            <v>0</v>
          </cell>
          <cell r="V14">
            <v>0</v>
          </cell>
          <cell r="W14">
            <v>0</v>
          </cell>
          <cell r="X14">
            <v>0</v>
          </cell>
          <cell r="Y14">
            <v>10.31</v>
          </cell>
          <cell r="Z14">
            <v>13.76</v>
          </cell>
          <cell r="AA14">
            <v>21.31</v>
          </cell>
        </row>
        <row r="15">
          <cell r="A15">
            <v>10</v>
          </cell>
          <cell r="B15" t="str">
            <v>04001</v>
          </cell>
          <cell r="C15" t="str">
            <v>4-1</v>
          </cell>
          <cell r="D15" t="str">
            <v>AVON</v>
          </cell>
          <cell r="E15">
            <v>5.75</v>
          </cell>
          <cell r="F15">
            <v>9.1999999999999993</v>
          </cell>
          <cell r="G15">
            <v>16.75</v>
          </cell>
          <cell r="H15">
            <v>0</v>
          </cell>
          <cell r="J15">
            <v>0</v>
          </cell>
          <cell r="L15">
            <v>2.46</v>
          </cell>
          <cell r="N15">
            <v>0.3</v>
          </cell>
          <cell r="O15">
            <v>1.4</v>
          </cell>
          <cell r="P15">
            <v>0</v>
          </cell>
          <cell r="Q15">
            <v>0</v>
          </cell>
          <cell r="R15">
            <v>0</v>
          </cell>
          <cell r="S15">
            <v>0.01</v>
          </cell>
          <cell r="T15">
            <v>0.02</v>
          </cell>
          <cell r="U15">
            <v>0.03</v>
          </cell>
          <cell r="V15">
            <v>0</v>
          </cell>
          <cell r="W15">
            <v>0</v>
          </cell>
          <cell r="X15">
            <v>0</v>
          </cell>
          <cell r="Y15">
            <v>9.9200000000000017</v>
          </cell>
          <cell r="Z15">
            <v>13.38</v>
          </cell>
          <cell r="AA15">
            <v>20.94</v>
          </cell>
        </row>
        <row r="16">
          <cell r="A16">
            <v>11</v>
          </cell>
          <cell r="B16" t="str">
            <v>04002</v>
          </cell>
          <cell r="C16" t="str">
            <v>4-2</v>
          </cell>
          <cell r="D16" t="str">
            <v>BON HOMME</v>
          </cell>
          <cell r="E16">
            <v>5.75</v>
          </cell>
          <cell r="F16">
            <v>9.1999999999999993</v>
          </cell>
          <cell r="G16">
            <v>16.75</v>
          </cell>
          <cell r="H16">
            <v>0</v>
          </cell>
          <cell r="J16">
            <v>0</v>
          </cell>
          <cell r="L16">
            <v>3</v>
          </cell>
          <cell r="N16">
            <v>0.3</v>
          </cell>
          <cell r="O16">
            <v>1.4</v>
          </cell>
          <cell r="P16">
            <v>0</v>
          </cell>
          <cell r="Q16">
            <v>0</v>
          </cell>
          <cell r="R16">
            <v>0</v>
          </cell>
          <cell r="S16">
            <v>0.01</v>
          </cell>
          <cell r="T16">
            <v>0.02</v>
          </cell>
          <cell r="U16">
            <v>0.03</v>
          </cell>
          <cell r="V16">
            <v>0</v>
          </cell>
          <cell r="W16">
            <v>0</v>
          </cell>
          <cell r="X16">
            <v>0</v>
          </cell>
          <cell r="Y16">
            <v>10.46</v>
          </cell>
          <cell r="Z16">
            <v>13.92</v>
          </cell>
          <cell r="AA16">
            <v>21.48</v>
          </cell>
        </row>
        <row r="17">
          <cell r="A17">
            <v>12</v>
          </cell>
          <cell r="B17" t="str">
            <v>04003</v>
          </cell>
          <cell r="C17" t="str">
            <v>4-3</v>
          </cell>
          <cell r="D17" t="str">
            <v>SCOTLAND</v>
          </cell>
          <cell r="E17">
            <v>5.75</v>
          </cell>
          <cell r="F17">
            <v>9.1999999999999993</v>
          </cell>
          <cell r="G17">
            <v>16.75</v>
          </cell>
          <cell r="H17">
            <v>0</v>
          </cell>
          <cell r="J17">
            <v>0</v>
          </cell>
          <cell r="L17">
            <v>2.64</v>
          </cell>
          <cell r="N17">
            <v>0.3</v>
          </cell>
          <cell r="O17">
            <v>1.4</v>
          </cell>
          <cell r="P17">
            <v>0</v>
          </cell>
          <cell r="Q17">
            <v>0</v>
          </cell>
          <cell r="R17">
            <v>0</v>
          </cell>
          <cell r="S17">
            <v>0.05</v>
          </cell>
          <cell r="T17">
            <v>0.08</v>
          </cell>
          <cell r="U17">
            <v>0.15</v>
          </cell>
          <cell r="V17">
            <v>0</v>
          </cell>
          <cell r="W17">
            <v>0</v>
          </cell>
          <cell r="X17">
            <v>0</v>
          </cell>
          <cell r="Y17">
            <v>10.140000000000002</v>
          </cell>
          <cell r="Z17">
            <v>13.620000000000001</v>
          </cell>
          <cell r="AA17">
            <v>21.24</v>
          </cell>
        </row>
        <row r="18">
          <cell r="A18">
            <v>13</v>
          </cell>
          <cell r="B18" t="str">
            <v>05001</v>
          </cell>
          <cell r="C18" t="str">
            <v>5-1</v>
          </cell>
          <cell r="D18" t="str">
            <v>BROOKINGS</v>
          </cell>
          <cell r="E18">
            <v>5.75</v>
          </cell>
          <cell r="F18">
            <v>9.1999999999999993</v>
          </cell>
          <cell r="G18">
            <v>16.75</v>
          </cell>
          <cell r="H18">
            <v>1.89</v>
          </cell>
          <cell r="J18">
            <v>0</v>
          </cell>
          <cell r="L18">
            <v>2.56</v>
          </cell>
          <cell r="N18">
            <v>0.3</v>
          </cell>
          <cell r="O18">
            <v>1.4</v>
          </cell>
          <cell r="P18">
            <v>0</v>
          </cell>
          <cell r="Q18">
            <v>0</v>
          </cell>
          <cell r="R18">
            <v>0</v>
          </cell>
          <cell r="S18">
            <v>0.15</v>
          </cell>
          <cell r="T18">
            <v>0.24</v>
          </cell>
          <cell r="U18">
            <v>0.44</v>
          </cell>
          <cell r="V18">
            <v>0.03</v>
          </cell>
          <cell r="W18">
            <v>0.03</v>
          </cell>
          <cell r="X18">
            <v>0.03</v>
          </cell>
          <cell r="Y18">
            <v>12.08</v>
          </cell>
          <cell r="Z18">
            <v>15.620000000000001</v>
          </cell>
          <cell r="AA18">
            <v>23.37</v>
          </cell>
        </row>
        <row r="19">
          <cell r="A19">
            <v>14</v>
          </cell>
          <cell r="B19" t="str">
            <v>05003</v>
          </cell>
          <cell r="C19" t="str">
            <v>5-3</v>
          </cell>
          <cell r="D19" t="str">
            <v>ELKTON</v>
          </cell>
          <cell r="E19">
            <v>5.75</v>
          </cell>
          <cell r="F19">
            <v>9.1999999999999993</v>
          </cell>
          <cell r="G19">
            <v>16.75</v>
          </cell>
          <cell r="H19">
            <v>1.07</v>
          </cell>
          <cell r="J19">
            <v>0</v>
          </cell>
          <cell r="L19">
            <v>3</v>
          </cell>
          <cell r="N19">
            <v>0.2</v>
          </cell>
          <cell r="O19">
            <v>1.23</v>
          </cell>
          <cell r="P19">
            <v>0</v>
          </cell>
          <cell r="Q19">
            <v>0</v>
          </cell>
          <cell r="R19">
            <v>0</v>
          </cell>
          <cell r="S19">
            <v>0.01</v>
          </cell>
          <cell r="T19">
            <v>0.02</v>
          </cell>
          <cell r="U19">
            <v>0.03</v>
          </cell>
          <cell r="V19">
            <v>0</v>
          </cell>
          <cell r="W19">
            <v>0</v>
          </cell>
          <cell r="X19">
            <v>0</v>
          </cell>
          <cell r="Y19">
            <v>11.26</v>
          </cell>
          <cell r="Z19">
            <v>14.719999999999999</v>
          </cell>
          <cell r="AA19">
            <v>22.28</v>
          </cell>
        </row>
        <row r="20">
          <cell r="A20">
            <v>15</v>
          </cell>
          <cell r="B20" t="str">
            <v>05004</v>
          </cell>
          <cell r="C20" t="str">
            <v>5-4</v>
          </cell>
          <cell r="D20" t="str">
            <v>LAKE HENDRICKS</v>
          </cell>
          <cell r="E20">
            <v>5.75</v>
          </cell>
          <cell r="F20">
            <v>9.1999999999999993</v>
          </cell>
          <cell r="G20">
            <v>16.75</v>
          </cell>
          <cell r="H20">
            <v>0</v>
          </cell>
          <cell r="J20">
            <v>0</v>
          </cell>
          <cell r="L20">
            <v>0</v>
          </cell>
          <cell r="N20">
            <v>0</v>
          </cell>
          <cell r="O20">
            <v>0.95</v>
          </cell>
          <cell r="P20">
            <v>0</v>
          </cell>
          <cell r="Q20">
            <v>0</v>
          </cell>
          <cell r="R20">
            <v>0</v>
          </cell>
          <cell r="S20">
            <v>0</v>
          </cell>
          <cell r="T20">
            <v>0</v>
          </cell>
          <cell r="U20">
            <v>0</v>
          </cell>
          <cell r="V20">
            <v>0</v>
          </cell>
          <cell r="W20">
            <v>0</v>
          </cell>
          <cell r="X20">
            <v>0</v>
          </cell>
          <cell r="Y20">
            <v>6.7</v>
          </cell>
          <cell r="Z20">
            <v>10.149999999999999</v>
          </cell>
          <cell r="AA20">
            <v>17.7</v>
          </cell>
        </row>
        <row r="21">
          <cell r="A21">
            <v>16</v>
          </cell>
          <cell r="B21" t="str">
            <v>05005</v>
          </cell>
          <cell r="C21" t="str">
            <v>5-5</v>
          </cell>
          <cell r="D21" t="str">
            <v>SIOUX VALLEY</v>
          </cell>
          <cell r="E21">
            <v>5.75</v>
          </cell>
          <cell r="F21">
            <v>9.1999999999999993</v>
          </cell>
          <cell r="G21">
            <v>16.75</v>
          </cell>
          <cell r="H21">
            <v>0</v>
          </cell>
          <cell r="J21">
            <v>0</v>
          </cell>
          <cell r="L21">
            <v>2.62</v>
          </cell>
          <cell r="N21">
            <v>0</v>
          </cell>
          <cell r="O21">
            <v>1.4</v>
          </cell>
          <cell r="P21">
            <v>0</v>
          </cell>
          <cell r="Q21">
            <v>0</v>
          </cell>
          <cell r="R21">
            <v>0</v>
          </cell>
          <cell r="S21">
            <v>0.04</v>
          </cell>
          <cell r="T21">
            <v>0.06</v>
          </cell>
          <cell r="U21">
            <v>0.12</v>
          </cell>
          <cell r="V21">
            <v>0.01</v>
          </cell>
          <cell r="W21">
            <v>0.01</v>
          </cell>
          <cell r="X21">
            <v>0.01</v>
          </cell>
          <cell r="Y21">
            <v>9.82</v>
          </cell>
          <cell r="Z21">
            <v>13.290000000000001</v>
          </cell>
          <cell r="AA21">
            <v>20.900000000000002</v>
          </cell>
        </row>
        <row r="22">
          <cell r="A22">
            <v>17</v>
          </cell>
          <cell r="B22" t="str">
            <v>05006</v>
          </cell>
          <cell r="C22" t="str">
            <v>5-6</v>
          </cell>
          <cell r="D22" t="str">
            <v>DEUBROOK-AREA</v>
          </cell>
          <cell r="E22">
            <v>5.75</v>
          </cell>
          <cell r="F22">
            <v>9.1999999999999993</v>
          </cell>
          <cell r="G22">
            <v>16.75</v>
          </cell>
          <cell r="H22">
            <v>0.56999999999999995</v>
          </cell>
          <cell r="I22" t="str">
            <v>*</v>
          </cell>
          <cell r="J22">
            <v>0</v>
          </cell>
          <cell r="L22">
            <v>3</v>
          </cell>
          <cell r="N22">
            <v>0.3</v>
          </cell>
          <cell r="O22">
            <v>1.4</v>
          </cell>
          <cell r="P22">
            <v>0</v>
          </cell>
          <cell r="Q22">
            <v>0</v>
          </cell>
          <cell r="R22">
            <v>0</v>
          </cell>
          <cell r="S22">
            <v>0.01</v>
          </cell>
          <cell r="T22">
            <v>0.02</v>
          </cell>
          <cell r="U22">
            <v>0.03</v>
          </cell>
          <cell r="V22">
            <v>0</v>
          </cell>
          <cell r="W22">
            <v>0</v>
          </cell>
          <cell r="X22">
            <v>0</v>
          </cell>
          <cell r="Y22">
            <v>11.030000000000001</v>
          </cell>
          <cell r="Z22">
            <v>14.49</v>
          </cell>
          <cell r="AA22">
            <v>22.05</v>
          </cell>
        </row>
        <row r="23">
          <cell r="A23">
            <v>18</v>
          </cell>
          <cell r="B23" t="str">
            <v>06001</v>
          </cell>
          <cell r="C23" t="str">
            <v>6-1</v>
          </cell>
          <cell r="D23" t="str">
            <v>ABERDEEN</v>
          </cell>
          <cell r="E23">
            <v>5.75</v>
          </cell>
          <cell r="F23">
            <v>9.1999999999999993</v>
          </cell>
          <cell r="G23">
            <v>16.75</v>
          </cell>
          <cell r="H23">
            <v>0</v>
          </cell>
          <cell r="J23">
            <v>0</v>
          </cell>
          <cell r="L23">
            <v>2.14</v>
          </cell>
          <cell r="N23">
            <v>0</v>
          </cell>
          <cell r="O23">
            <v>1.39</v>
          </cell>
          <cell r="P23">
            <v>0</v>
          </cell>
          <cell r="Q23">
            <v>0</v>
          </cell>
          <cell r="R23">
            <v>0</v>
          </cell>
          <cell r="S23">
            <v>0.11</v>
          </cell>
          <cell r="T23">
            <v>0.18</v>
          </cell>
          <cell r="U23">
            <v>0.32</v>
          </cell>
          <cell r="V23">
            <v>0.02</v>
          </cell>
          <cell r="W23">
            <v>0.02</v>
          </cell>
          <cell r="X23">
            <v>0.02</v>
          </cell>
          <cell r="Y23">
            <v>9.41</v>
          </cell>
          <cell r="Z23">
            <v>12.93</v>
          </cell>
          <cell r="AA23">
            <v>20.62</v>
          </cell>
        </row>
        <row r="24">
          <cell r="A24">
            <v>19</v>
          </cell>
          <cell r="B24" t="str">
            <v>06002</v>
          </cell>
          <cell r="C24" t="str">
            <v>6-2</v>
          </cell>
          <cell r="D24" t="str">
            <v>ELM VALLEY</v>
          </cell>
          <cell r="E24">
            <v>5.75</v>
          </cell>
          <cell r="F24">
            <v>9.1999999999999993</v>
          </cell>
          <cell r="G24">
            <v>16.75</v>
          </cell>
          <cell r="H24">
            <v>0</v>
          </cell>
          <cell r="J24">
            <v>0</v>
          </cell>
          <cell r="L24">
            <v>1.69</v>
          </cell>
          <cell r="N24">
            <v>0.3</v>
          </cell>
          <cell r="O24">
            <v>1.27</v>
          </cell>
          <cell r="P24">
            <v>0</v>
          </cell>
          <cell r="Q24">
            <v>0</v>
          </cell>
          <cell r="R24">
            <v>0</v>
          </cell>
          <cell r="S24">
            <v>0</v>
          </cell>
          <cell r="T24">
            <v>0</v>
          </cell>
          <cell r="U24">
            <v>0</v>
          </cell>
          <cell r="V24">
            <v>0</v>
          </cell>
          <cell r="W24">
            <v>0</v>
          </cell>
          <cell r="X24">
            <v>0</v>
          </cell>
          <cell r="Y24">
            <v>9.01</v>
          </cell>
          <cell r="Z24">
            <v>12.459999999999999</v>
          </cell>
          <cell r="AA24">
            <v>20.010000000000002</v>
          </cell>
        </row>
        <row r="25">
          <cell r="A25">
            <v>20</v>
          </cell>
          <cell r="B25" t="str">
            <v>06003</v>
          </cell>
          <cell r="C25" t="str">
            <v>6-3</v>
          </cell>
          <cell r="D25" t="str">
            <v>GROTON</v>
          </cell>
          <cell r="E25">
            <v>5.71</v>
          </cell>
          <cell r="F25">
            <v>9.14</v>
          </cell>
          <cell r="G25">
            <v>16.63</v>
          </cell>
          <cell r="H25">
            <v>0</v>
          </cell>
          <cell r="J25">
            <v>0</v>
          </cell>
          <cell r="L25">
            <v>2.15</v>
          </cell>
          <cell r="N25">
            <v>0</v>
          </cell>
          <cell r="O25">
            <v>1.1399999999999999</v>
          </cell>
          <cell r="P25">
            <v>0</v>
          </cell>
          <cell r="Q25">
            <v>0</v>
          </cell>
          <cell r="R25">
            <v>0</v>
          </cell>
          <cell r="S25">
            <v>0.02</v>
          </cell>
          <cell r="T25">
            <v>0.03</v>
          </cell>
          <cell r="U25">
            <v>0.06</v>
          </cell>
          <cell r="V25">
            <v>0</v>
          </cell>
          <cell r="W25">
            <v>0</v>
          </cell>
          <cell r="X25">
            <v>0</v>
          </cell>
          <cell r="Y25">
            <v>9.02</v>
          </cell>
          <cell r="Z25">
            <v>12.46</v>
          </cell>
          <cell r="AA25">
            <v>19.979999999999997</v>
          </cell>
        </row>
        <row r="26">
          <cell r="A26">
            <v>21</v>
          </cell>
          <cell r="B26" t="str">
            <v>06004</v>
          </cell>
          <cell r="C26" t="str">
            <v>6-4</v>
          </cell>
          <cell r="D26" t="str">
            <v>HECLA-HOUGHTON</v>
          </cell>
          <cell r="E26">
            <v>8.5</v>
          </cell>
          <cell r="F26">
            <v>13.6</v>
          </cell>
          <cell r="G26">
            <v>24.759999999999998</v>
          </cell>
          <cell r="H26">
            <v>0</v>
          </cell>
          <cell r="J26">
            <v>0</v>
          </cell>
          <cell r="L26">
            <v>0.26</v>
          </cell>
          <cell r="N26">
            <v>0.3</v>
          </cell>
          <cell r="O26">
            <v>1.39</v>
          </cell>
          <cell r="P26">
            <v>0</v>
          </cell>
          <cell r="Q26">
            <v>0</v>
          </cell>
          <cell r="R26">
            <v>0</v>
          </cell>
          <cell r="S26">
            <v>0.03</v>
          </cell>
          <cell r="T26">
            <v>0.05</v>
          </cell>
          <cell r="U26">
            <v>0.09</v>
          </cell>
          <cell r="V26">
            <v>0</v>
          </cell>
          <cell r="W26">
            <v>0</v>
          </cell>
          <cell r="X26">
            <v>0</v>
          </cell>
          <cell r="Y26">
            <v>10.48</v>
          </cell>
          <cell r="Z26">
            <v>15.600000000000001</v>
          </cell>
          <cell r="AA26">
            <v>26.8</v>
          </cell>
        </row>
        <row r="27">
          <cell r="A27">
            <v>22</v>
          </cell>
          <cell r="B27" t="str">
            <v>06005</v>
          </cell>
          <cell r="C27" t="str">
            <v>6-5</v>
          </cell>
          <cell r="D27" t="str">
            <v>WARNER</v>
          </cell>
          <cell r="E27">
            <v>5.75</v>
          </cell>
          <cell r="F27">
            <v>9.1999999999999993</v>
          </cell>
          <cell r="G27">
            <v>16.75</v>
          </cell>
          <cell r="H27">
            <v>0</v>
          </cell>
          <cell r="J27">
            <v>0</v>
          </cell>
          <cell r="L27">
            <v>1.97</v>
          </cell>
          <cell r="N27">
            <v>0</v>
          </cell>
          <cell r="O27">
            <v>1.4</v>
          </cell>
          <cell r="P27">
            <v>0</v>
          </cell>
          <cell r="Q27">
            <v>0</v>
          </cell>
          <cell r="R27">
            <v>0</v>
          </cell>
          <cell r="S27">
            <v>0</v>
          </cell>
          <cell r="T27">
            <v>0</v>
          </cell>
          <cell r="U27">
            <v>0</v>
          </cell>
          <cell r="V27">
            <v>0</v>
          </cell>
          <cell r="W27">
            <v>0</v>
          </cell>
          <cell r="X27">
            <v>0</v>
          </cell>
          <cell r="Y27">
            <v>9.1199999999999992</v>
          </cell>
          <cell r="Z27">
            <v>12.57</v>
          </cell>
          <cell r="AA27">
            <v>20.119999999999997</v>
          </cell>
        </row>
        <row r="28">
          <cell r="A28">
            <v>23</v>
          </cell>
          <cell r="B28" t="str">
            <v>07001</v>
          </cell>
          <cell r="C28" t="str">
            <v>7-1</v>
          </cell>
          <cell r="D28" t="str">
            <v>CHAMBERLAIN</v>
          </cell>
          <cell r="E28">
            <v>5.75</v>
          </cell>
          <cell r="F28">
            <v>9.1999999999999993</v>
          </cell>
          <cell r="G28">
            <v>16.75</v>
          </cell>
          <cell r="H28">
            <v>1.89</v>
          </cell>
          <cell r="J28">
            <v>0</v>
          </cell>
          <cell r="L28">
            <v>2</v>
          </cell>
          <cell r="N28">
            <v>0</v>
          </cell>
          <cell r="O28">
            <v>1.4</v>
          </cell>
          <cell r="P28">
            <v>0</v>
          </cell>
          <cell r="Q28">
            <v>0</v>
          </cell>
          <cell r="R28">
            <v>0</v>
          </cell>
          <cell r="S28">
            <v>0.1</v>
          </cell>
          <cell r="T28">
            <v>0.16</v>
          </cell>
          <cell r="U28">
            <v>0.28999999999999998</v>
          </cell>
          <cell r="V28">
            <v>0.01</v>
          </cell>
          <cell r="W28">
            <v>0.01</v>
          </cell>
          <cell r="X28">
            <v>0.01</v>
          </cell>
          <cell r="Y28">
            <v>11.15</v>
          </cell>
          <cell r="Z28">
            <v>14.66</v>
          </cell>
          <cell r="AA28">
            <v>22.34</v>
          </cell>
        </row>
        <row r="29">
          <cell r="A29">
            <v>24</v>
          </cell>
          <cell r="B29" t="str">
            <v>07002</v>
          </cell>
          <cell r="C29" t="str">
            <v>7-2</v>
          </cell>
          <cell r="D29" t="str">
            <v>KIMBALL</v>
          </cell>
          <cell r="E29">
            <v>5.75</v>
          </cell>
          <cell r="F29">
            <v>9.1999999999999993</v>
          </cell>
          <cell r="G29">
            <v>16.75</v>
          </cell>
          <cell r="H29">
            <v>0</v>
          </cell>
          <cell r="J29">
            <v>0</v>
          </cell>
          <cell r="L29">
            <v>0</v>
          </cell>
          <cell r="N29">
            <v>0</v>
          </cell>
          <cell r="O29">
            <v>1.4</v>
          </cell>
          <cell r="P29">
            <v>0</v>
          </cell>
          <cell r="Q29">
            <v>0</v>
          </cell>
          <cell r="R29">
            <v>0</v>
          </cell>
          <cell r="S29">
            <v>0.02</v>
          </cell>
          <cell r="T29">
            <v>0.03</v>
          </cell>
          <cell r="U29">
            <v>0.06</v>
          </cell>
          <cell r="V29">
            <v>0</v>
          </cell>
          <cell r="W29">
            <v>0</v>
          </cell>
          <cell r="X29">
            <v>0</v>
          </cell>
          <cell r="Y29">
            <v>7.17</v>
          </cell>
          <cell r="Z29">
            <v>10.629999999999999</v>
          </cell>
          <cell r="AA29">
            <v>18.209999999999997</v>
          </cell>
        </row>
        <row r="30">
          <cell r="A30">
            <v>25</v>
          </cell>
          <cell r="B30" t="str">
            <v>09001</v>
          </cell>
          <cell r="C30" t="str">
            <v>9-1</v>
          </cell>
          <cell r="D30" t="str">
            <v>BELLE FOURCHE</v>
          </cell>
          <cell r="E30">
            <v>5.75</v>
          </cell>
          <cell r="F30">
            <v>9.1999999999999993</v>
          </cell>
          <cell r="G30">
            <v>16.75</v>
          </cell>
          <cell r="H30">
            <v>0</v>
          </cell>
          <cell r="J30">
            <v>0</v>
          </cell>
          <cell r="L30">
            <v>3</v>
          </cell>
          <cell r="N30">
            <v>0</v>
          </cell>
          <cell r="O30">
            <v>1.4</v>
          </cell>
          <cell r="P30">
            <v>0</v>
          </cell>
          <cell r="Q30">
            <v>0</v>
          </cell>
          <cell r="R30">
            <v>0</v>
          </cell>
          <cell r="S30">
            <v>0.06</v>
          </cell>
          <cell r="T30">
            <v>0.1</v>
          </cell>
          <cell r="U30">
            <v>0.17</v>
          </cell>
          <cell r="V30">
            <v>0.01</v>
          </cell>
          <cell r="W30">
            <v>0.01</v>
          </cell>
          <cell r="X30">
            <v>0.01</v>
          </cell>
          <cell r="Y30">
            <v>10.220000000000001</v>
          </cell>
          <cell r="Z30">
            <v>13.709999999999999</v>
          </cell>
          <cell r="AA30">
            <v>21.330000000000002</v>
          </cell>
        </row>
        <row r="31">
          <cell r="A31">
            <v>26</v>
          </cell>
          <cell r="B31" t="str">
            <v>09002</v>
          </cell>
          <cell r="C31" t="str">
            <v>9-2</v>
          </cell>
          <cell r="D31" t="str">
            <v>NEWELL</v>
          </cell>
          <cell r="E31">
            <v>5.75</v>
          </cell>
          <cell r="F31">
            <v>9.1999999999999993</v>
          </cell>
          <cell r="G31">
            <v>16.75</v>
          </cell>
          <cell r="H31">
            <v>0</v>
          </cell>
          <cell r="J31">
            <v>0</v>
          </cell>
          <cell r="L31">
            <v>3</v>
          </cell>
          <cell r="N31">
            <v>0</v>
          </cell>
          <cell r="O31">
            <v>1.4</v>
          </cell>
          <cell r="P31">
            <v>0</v>
          </cell>
          <cell r="Q31">
            <v>0</v>
          </cell>
          <cell r="R31">
            <v>0</v>
          </cell>
          <cell r="S31">
            <v>0</v>
          </cell>
          <cell r="T31">
            <v>0</v>
          </cell>
          <cell r="U31">
            <v>0</v>
          </cell>
          <cell r="V31">
            <v>0</v>
          </cell>
          <cell r="W31">
            <v>0</v>
          </cell>
          <cell r="X31">
            <v>0</v>
          </cell>
          <cell r="Y31">
            <v>10.15</v>
          </cell>
          <cell r="Z31">
            <v>13.6</v>
          </cell>
          <cell r="AA31">
            <v>21.15</v>
          </cell>
        </row>
        <row r="32">
          <cell r="A32">
            <v>27</v>
          </cell>
          <cell r="B32" t="str">
            <v>10001</v>
          </cell>
          <cell r="C32" t="str">
            <v>10-1</v>
          </cell>
          <cell r="D32" t="str">
            <v>HERRIED</v>
          </cell>
          <cell r="E32">
            <v>5.75</v>
          </cell>
          <cell r="F32">
            <v>9.1999999999999993</v>
          </cell>
          <cell r="G32">
            <v>16.75</v>
          </cell>
          <cell r="H32">
            <v>0</v>
          </cell>
          <cell r="J32">
            <v>0</v>
          </cell>
          <cell r="L32">
            <v>3</v>
          </cell>
          <cell r="N32">
            <v>0</v>
          </cell>
          <cell r="O32">
            <v>1.4</v>
          </cell>
          <cell r="P32">
            <v>0</v>
          </cell>
          <cell r="Q32">
            <v>0</v>
          </cell>
          <cell r="R32">
            <v>0</v>
          </cell>
          <cell r="S32">
            <v>0.01</v>
          </cell>
          <cell r="T32">
            <v>0.02</v>
          </cell>
          <cell r="U32">
            <v>0.03</v>
          </cell>
          <cell r="V32">
            <v>0</v>
          </cell>
          <cell r="W32">
            <v>0</v>
          </cell>
          <cell r="X32">
            <v>0</v>
          </cell>
          <cell r="Y32">
            <v>10.16</v>
          </cell>
          <cell r="Z32">
            <v>13.62</v>
          </cell>
          <cell r="AA32">
            <v>21.18</v>
          </cell>
        </row>
        <row r="33">
          <cell r="A33">
            <v>28</v>
          </cell>
          <cell r="B33" t="str">
            <v>10002</v>
          </cell>
          <cell r="C33" t="str">
            <v>10-2</v>
          </cell>
          <cell r="D33" t="str">
            <v>POLLOCK</v>
          </cell>
          <cell r="E33">
            <v>5.75</v>
          </cell>
          <cell r="F33">
            <v>9.1999999999999993</v>
          </cell>
          <cell r="G33">
            <v>16.75</v>
          </cell>
          <cell r="H33">
            <v>0</v>
          </cell>
          <cell r="J33">
            <v>0</v>
          </cell>
          <cell r="L33">
            <v>2.82</v>
          </cell>
          <cell r="N33">
            <v>0.04</v>
          </cell>
          <cell r="O33">
            <v>1.32</v>
          </cell>
          <cell r="P33">
            <v>0</v>
          </cell>
          <cell r="Q33">
            <v>0</v>
          </cell>
          <cell r="R33">
            <v>0</v>
          </cell>
          <cell r="S33">
            <v>0</v>
          </cell>
          <cell r="T33">
            <v>0</v>
          </cell>
          <cell r="U33">
            <v>0</v>
          </cell>
          <cell r="V33">
            <v>0</v>
          </cell>
          <cell r="W33">
            <v>0</v>
          </cell>
          <cell r="X33">
            <v>0</v>
          </cell>
          <cell r="Y33">
            <v>9.93</v>
          </cell>
          <cell r="Z33">
            <v>13.379999999999999</v>
          </cell>
          <cell r="AA33">
            <v>20.93</v>
          </cell>
        </row>
        <row r="34">
          <cell r="A34">
            <v>29</v>
          </cell>
          <cell r="B34" t="str">
            <v>11001</v>
          </cell>
          <cell r="C34" t="str">
            <v>11-1</v>
          </cell>
          <cell r="D34" t="str">
            <v>ANDES CENTRAL</v>
          </cell>
          <cell r="E34">
            <v>5.75</v>
          </cell>
          <cell r="F34">
            <v>9.1999999999999993</v>
          </cell>
          <cell r="G34">
            <v>16.75</v>
          </cell>
          <cell r="H34">
            <v>0</v>
          </cell>
          <cell r="J34">
            <v>0</v>
          </cell>
          <cell r="L34">
            <v>2.73</v>
          </cell>
          <cell r="N34">
            <v>0.3</v>
          </cell>
          <cell r="O34">
            <v>1.4</v>
          </cell>
          <cell r="P34">
            <v>0</v>
          </cell>
          <cell r="Q34">
            <v>0</v>
          </cell>
          <cell r="R34">
            <v>0</v>
          </cell>
          <cell r="S34">
            <v>0.24</v>
          </cell>
          <cell r="T34">
            <v>0.38</v>
          </cell>
          <cell r="U34">
            <v>0.7</v>
          </cell>
          <cell r="V34">
            <v>0.05</v>
          </cell>
          <cell r="W34">
            <v>0.05</v>
          </cell>
          <cell r="X34">
            <v>0.05</v>
          </cell>
          <cell r="Y34">
            <v>10.470000000000002</v>
          </cell>
          <cell r="Z34">
            <v>14.060000000000002</v>
          </cell>
          <cell r="AA34">
            <v>21.93</v>
          </cell>
        </row>
        <row r="35">
          <cell r="A35">
            <v>30</v>
          </cell>
          <cell r="B35" t="str">
            <v>11002</v>
          </cell>
          <cell r="C35" t="str">
            <v>11-2</v>
          </cell>
          <cell r="D35" t="str">
            <v>GEDDES COMMUNITY</v>
          </cell>
          <cell r="E35">
            <v>5.75</v>
          </cell>
          <cell r="F35">
            <v>9.1999999999999993</v>
          </cell>
          <cell r="G35">
            <v>16.75</v>
          </cell>
          <cell r="H35">
            <v>0</v>
          </cell>
          <cell r="J35">
            <v>0</v>
          </cell>
          <cell r="L35">
            <v>1.42</v>
          </cell>
          <cell r="N35">
            <v>0</v>
          </cell>
          <cell r="O35">
            <v>1.3</v>
          </cell>
          <cell r="P35">
            <v>0</v>
          </cell>
          <cell r="Q35">
            <v>0</v>
          </cell>
          <cell r="R35">
            <v>0</v>
          </cell>
          <cell r="S35">
            <v>0.04</v>
          </cell>
          <cell r="T35">
            <v>0.06</v>
          </cell>
          <cell r="U35">
            <v>0.12</v>
          </cell>
          <cell r="V35">
            <v>0</v>
          </cell>
          <cell r="W35">
            <v>0</v>
          </cell>
          <cell r="X35">
            <v>0</v>
          </cell>
          <cell r="Y35">
            <v>8.51</v>
          </cell>
          <cell r="Z35">
            <v>11.98</v>
          </cell>
          <cell r="AA35">
            <v>19.590000000000003</v>
          </cell>
        </row>
        <row r="36">
          <cell r="A36">
            <v>31</v>
          </cell>
          <cell r="B36" t="str">
            <v>11003</v>
          </cell>
          <cell r="C36" t="str">
            <v>11-3</v>
          </cell>
          <cell r="D36" t="str">
            <v>PLATTE COMMUNITY</v>
          </cell>
          <cell r="E36">
            <v>5.75</v>
          </cell>
          <cell r="F36">
            <v>9.1999999999999993</v>
          </cell>
          <cell r="G36">
            <v>16.75</v>
          </cell>
          <cell r="H36">
            <v>0</v>
          </cell>
          <cell r="J36">
            <v>0</v>
          </cell>
          <cell r="L36">
            <v>2.0099999999999998</v>
          </cell>
          <cell r="N36">
            <v>0</v>
          </cell>
          <cell r="O36">
            <v>1.4</v>
          </cell>
          <cell r="P36">
            <v>0</v>
          </cell>
          <cell r="Q36">
            <v>0</v>
          </cell>
          <cell r="R36">
            <v>0</v>
          </cell>
          <cell r="S36">
            <v>0.2</v>
          </cell>
          <cell r="T36">
            <v>0.32</v>
          </cell>
          <cell r="U36">
            <v>0.57999999999999996</v>
          </cell>
          <cell r="V36">
            <v>0.03</v>
          </cell>
          <cell r="W36">
            <v>0.03</v>
          </cell>
          <cell r="X36">
            <v>0.03</v>
          </cell>
          <cell r="Y36">
            <v>9.3899999999999988</v>
          </cell>
          <cell r="Z36">
            <v>12.959999999999999</v>
          </cell>
          <cell r="AA36">
            <v>20.769999999999996</v>
          </cell>
        </row>
        <row r="37">
          <cell r="A37">
            <v>32</v>
          </cell>
          <cell r="B37" t="str">
            <v>11004</v>
          </cell>
          <cell r="C37" t="str">
            <v>11-4</v>
          </cell>
          <cell r="D37" t="str">
            <v>WAGNER COMMUNITY</v>
          </cell>
          <cell r="E37">
            <v>5.75</v>
          </cell>
          <cell r="F37">
            <v>9.1999999999999993</v>
          </cell>
          <cell r="G37">
            <v>16.75</v>
          </cell>
          <cell r="H37">
            <v>0</v>
          </cell>
          <cell r="J37">
            <v>0</v>
          </cell>
          <cell r="L37">
            <v>2.23</v>
          </cell>
          <cell r="N37">
            <v>0</v>
          </cell>
          <cell r="O37">
            <v>1.4</v>
          </cell>
          <cell r="P37">
            <v>0</v>
          </cell>
          <cell r="Q37">
            <v>0</v>
          </cell>
          <cell r="R37">
            <v>0</v>
          </cell>
          <cell r="S37">
            <v>0.3</v>
          </cell>
          <cell r="T37">
            <v>0.48</v>
          </cell>
          <cell r="U37">
            <v>0.87</v>
          </cell>
          <cell r="V37">
            <v>0.04</v>
          </cell>
          <cell r="W37">
            <v>0.04</v>
          </cell>
          <cell r="X37">
            <v>0.04</v>
          </cell>
          <cell r="Y37">
            <v>9.7200000000000006</v>
          </cell>
          <cell r="Z37">
            <v>13.35</v>
          </cell>
          <cell r="AA37">
            <v>21.29</v>
          </cell>
        </row>
        <row r="38">
          <cell r="A38">
            <v>33</v>
          </cell>
          <cell r="B38" t="str">
            <v>12002</v>
          </cell>
          <cell r="C38" t="str">
            <v>12-2</v>
          </cell>
          <cell r="D38" t="str">
            <v>CLARK</v>
          </cell>
          <cell r="E38">
            <v>5.68</v>
          </cell>
          <cell r="F38">
            <v>9.09</v>
          </cell>
          <cell r="G38">
            <v>16.55</v>
          </cell>
          <cell r="H38">
            <v>0</v>
          </cell>
          <cell r="J38">
            <v>0</v>
          </cell>
          <cell r="L38">
            <v>0.94</v>
          </cell>
          <cell r="N38">
            <v>0</v>
          </cell>
          <cell r="O38">
            <v>1.29</v>
          </cell>
          <cell r="P38">
            <v>0</v>
          </cell>
          <cell r="Q38">
            <v>0</v>
          </cell>
          <cell r="R38">
            <v>0</v>
          </cell>
          <cell r="S38">
            <v>0</v>
          </cell>
          <cell r="T38">
            <v>0</v>
          </cell>
          <cell r="U38">
            <v>0</v>
          </cell>
          <cell r="V38">
            <v>0</v>
          </cell>
          <cell r="W38">
            <v>0</v>
          </cell>
          <cell r="X38">
            <v>0</v>
          </cell>
          <cell r="Y38">
            <v>7.9099999999999993</v>
          </cell>
          <cell r="Z38">
            <v>11.32</v>
          </cell>
          <cell r="AA38">
            <v>18.78</v>
          </cell>
        </row>
        <row r="39">
          <cell r="A39">
            <v>34</v>
          </cell>
          <cell r="B39" t="str">
            <v>12003</v>
          </cell>
          <cell r="C39" t="str">
            <v>12-3</v>
          </cell>
          <cell r="D39" t="str">
            <v>WILLOW LAKE</v>
          </cell>
          <cell r="E39">
            <v>5.75</v>
          </cell>
          <cell r="F39">
            <v>9.1999999999999993</v>
          </cell>
          <cell r="G39">
            <v>16.75</v>
          </cell>
          <cell r="H39">
            <v>0</v>
          </cell>
          <cell r="J39">
            <v>0</v>
          </cell>
          <cell r="L39">
            <v>1.24</v>
          </cell>
          <cell r="N39">
            <v>0</v>
          </cell>
          <cell r="O39">
            <v>1.33</v>
          </cell>
          <cell r="P39">
            <v>0</v>
          </cell>
          <cell r="Q39">
            <v>0</v>
          </cell>
          <cell r="R39">
            <v>0</v>
          </cell>
          <cell r="S39">
            <v>0</v>
          </cell>
          <cell r="T39">
            <v>0</v>
          </cell>
          <cell r="U39">
            <v>0</v>
          </cell>
          <cell r="V39">
            <v>0</v>
          </cell>
          <cell r="W39">
            <v>0</v>
          </cell>
          <cell r="X39">
            <v>0</v>
          </cell>
          <cell r="Y39">
            <v>8.32</v>
          </cell>
          <cell r="Z39">
            <v>11.77</v>
          </cell>
          <cell r="AA39">
            <v>19.32</v>
          </cell>
        </row>
        <row r="40">
          <cell r="A40">
            <v>35</v>
          </cell>
          <cell r="B40" t="str">
            <v>13001</v>
          </cell>
          <cell r="C40" t="str">
            <v>13-1</v>
          </cell>
          <cell r="D40" t="str">
            <v>VERMILLION</v>
          </cell>
          <cell r="E40">
            <v>5.75</v>
          </cell>
          <cell r="F40">
            <v>9.1999999999999993</v>
          </cell>
          <cell r="G40">
            <v>16.75</v>
          </cell>
          <cell r="H40">
            <v>0</v>
          </cell>
          <cell r="J40">
            <v>0</v>
          </cell>
          <cell r="L40">
            <v>2.73</v>
          </cell>
          <cell r="N40">
            <v>0.3</v>
          </cell>
          <cell r="O40">
            <v>1.4</v>
          </cell>
          <cell r="P40">
            <v>0</v>
          </cell>
          <cell r="Q40">
            <v>0</v>
          </cell>
          <cell r="R40">
            <v>0</v>
          </cell>
          <cell r="S40">
            <v>0.1</v>
          </cell>
          <cell r="T40">
            <v>0.16</v>
          </cell>
          <cell r="U40">
            <v>0.28999999999999998</v>
          </cell>
          <cell r="V40">
            <v>0.02</v>
          </cell>
          <cell r="W40">
            <v>0.02</v>
          </cell>
          <cell r="X40">
            <v>0.02</v>
          </cell>
          <cell r="Y40">
            <v>10.3</v>
          </cell>
          <cell r="Z40">
            <v>13.81</v>
          </cell>
          <cell r="AA40">
            <v>21.49</v>
          </cell>
        </row>
        <row r="41">
          <cell r="A41">
            <v>36</v>
          </cell>
          <cell r="B41" t="str">
            <v>13002</v>
          </cell>
          <cell r="C41" t="str">
            <v>13-2</v>
          </cell>
          <cell r="D41" t="str">
            <v>WAKONDA</v>
          </cell>
          <cell r="E41">
            <v>5.75</v>
          </cell>
          <cell r="F41">
            <v>9.1999999999999993</v>
          </cell>
          <cell r="G41">
            <v>16.75</v>
          </cell>
          <cell r="H41">
            <v>0</v>
          </cell>
          <cell r="J41">
            <v>0</v>
          </cell>
          <cell r="L41">
            <v>0.44</v>
          </cell>
          <cell r="N41">
            <v>0</v>
          </cell>
          <cell r="O41">
            <v>1.4</v>
          </cell>
          <cell r="P41">
            <v>0</v>
          </cell>
          <cell r="Q41">
            <v>0</v>
          </cell>
          <cell r="R41">
            <v>0</v>
          </cell>
          <cell r="S41">
            <v>0</v>
          </cell>
          <cell r="T41">
            <v>0</v>
          </cell>
          <cell r="U41">
            <v>0</v>
          </cell>
          <cell r="V41">
            <v>0</v>
          </cell>
          <cell r="W41">
            <v>0</v>
          </cell>
          <cell r="X41">
            <v>0</v>
          </cell>
          <cell r="Y41">
            <v>7.59</v>
          </cell>
          <cell r="Z41">
            <v>11.04</v>
          </cell>
          <cell r="AA41">
            <v>18.59</v>
          </cell>
        </row>
        <row r="42">
          <cell r="A42">
            <v>37</v>
          </cell>
          <cell r="B42" t="str">
            <v>14001</v>
          </cell>
          <cell r="C42" t="str">
            <v>14-1</v>
          </cell>
          <cell r="D42" t="str">
            <v>FLORENCE</v>
          </cell>
          <cell r="E42">
            <v>5.75</v>
          </cell>
          <cell r="F42">
            <v>9.1999999999999993</v>
          </cell>
          <cell r="G42">
            <v>16.75</v>
          </cell>
          <cell r="H42">
            <v>2.27</v>
          </cell>
          <cell r="J42">
            <v>0</v>
          </cell>
          <cell r="L42">
            <v>0.66</v>
          </cell>
          <cell r="N42">
            <v>0</v>
          </cell>
          <cell r="O42">
            <v>1.28</v>
          </cell>
          <cell r="P42">
            <v>0</v>
          </cell>
          <cell r="Q42">
            <v>0</v>
          </cell>
          <cell r="R42">
            <v>0</v>
          </cell>
          <cell r="S42">
            <v>0</v>
          </cell>
          <cell r="T42">
            <v>0</v>
          </cell>
          <cell r="U42">
            <v>0</v>
          </cell>
          <cell r="V42">
            <v>0</v>
          </cell>
          <cell r="W42">
            <v>0</v>
          </cell>
          <cell r="X42">
            <v>0</v>
          </cell>
          <cell r="Y42">
            <v>9.9599999999999991</v>
          </cell>
          <cell r="Z42">
            <v>13.409999999999998</v>
          </cell>
          <cell r="AA42">
            <v>20.96</v>
          </cell>
        </row>
        <row r="43">
          <cell r="A43">
            <v>38</v>
          </cell>
          <cell r="B43" t="str">
            <v>14002</v>
          </cell>
          <cell r="C43" t="str">
            <v>14-2</v>
          </cell>
          <cell r="D43" t="str">
            <v>HENRY</v>
          </cell>
          <cell r="E43">
            <v>5.75</v>
          </cell>
          <cell r="F43">
            <v>9.1999999999999993</v>
          </cell>
          <cell r="G43">
            <v>16.75</v>
          </cell>
          <cell r="H43">
            <v>5.38</v>
          </cell>
          <cell r="J43">
            <v>0</v>
          </cell>
          <cell r="L43">
            <v>0.65</v>
          </cell>
          <cell r="N43">
            <v>0.3</v>
          </cell>
          <cell r="O43">
            <v>0.79</v>
          </cell>
          <cell r="P43">
            <v>0</v>
          </cell>
          <cell r="Q43">
            <v>0</v>
          </cell>
          <cell r="R43">
            <v>0</v>
          </cell>
          <cell r="S43">
            <v>0.01</v>
          </cell>
          <cell r="T43">
            <v>0.02</v>
          </cell>
          <cell r="U43">
            <v>0.03</v>
          </cell>
          <cell r="V43">
            <v>0</v>
          </cell>
          <cell r="W43">
            <v>0</v>
          </cell>
          <cell r="X43">
            <v>0</v>
          </cell>
          <cell r="Y43">
            <v>12.88</v>
          </cell>
          <cell r="Z43">
            <v>16.34</v>
          </cell>
          <cell r="AA43">
            <v>23.9</v>
          </cell>
        </row>
        <row r="44">
          <cell r="A44">
            <v>39</v>
          </cell>
          <cell r="B44" t="str">
            <v>14003</v>
          </cell>
          <cell r="C44" t="str">
            <v>14-3</v>
          </cell>
          <cell r="D44" t="str">
            <v>SOUTH SHORE</v>
          </cell>
          <cell r="E44">
            <v>5.75</v>
          </cell>
          <cell r="F44">
            <v>9.1999999999999993</v>
          </cell>
          <cell r="G44">
            <v>16.75</v>
          </cell>
          <cell r="H44">
            <v>0</v>
          </cell>
          <cell r="J44">
            <v>0</v>
          </cell>
          <cell r="L44">
            <v>3</v>
          </cell>
          <cell r="N44">
            <v>0</v>
          </cell>
          <cell r="O44">
            <v>1.4</v>
          </cell>
          <cell r="P44">
            <v>0</v>
          </cell>
          <cell r="Q44">
            <v>0</v>
          </cell>
          <cell r="R44">
            <v>0</v>
          </cell>
          <cell r="S44">
            <v>0.01</v>
          </cell>
          <cell r="T44">
            <v>0.02</v>
          </cell>
          <cell r="U44">
            <v>0.03</v>
          </cell>
          <cell r="V44">
            <v>0</v>
          </cell>
          <cell r="W44">
            <v>0</v>
          </cell>
          <cell r="X44">
            <v>0</v>
          </cell>
          <cell r="Y44">
            <v>10.16</v>
          </cell>
          <cell r="Z44">
            <v>13.62</v>
          </cell>
          <cell r="AA44">
            <v>21.18</v>
          </cell>
        </row>
        <row r="45">
          <cell r="A45">
            <v>40</v>
          </cell>
          <cell r="B45" t="str">
            <v>14004</v>
          </cell>
          <cell r="C45" t="str">
            <v>14-4</v>
          </cell>
          <cell r="D45" t="str">
            <v>WATERTOWN</v>
          </cell>
          <cell r="E45">
            <v>5.75</v>
          </cell>
          <cell r="F45">
            <v>9.1999999999999993</v>
          </cell>
          <cell r="G45">
            <v>16.75</v>
          </cell>
          <cell r="H45">
            <v>0.3</v>
          </cell>
          <cell r="J45">
            <v>0</v>
          </cell>
          <cell r="L45">
            <v>3</v>
          </cell>
          <cell r="N45">
            <v>0</v>
          </cell>
          <cell r="O45">
            <v>1.4</v>
          </cell>
          <cell r="P45">
            <v>0</v>
          </cell>
          <cell r="Q45">
            <v>0</v>
          </cell>
          <cell r="R45">
            <v>0</v>
          </cell>
          <cell r="S45">
            <v>0.09</v>
          </cell>
          <cell r="T45">
            <v>0.14000000000000001</v>
          </cell>
          <cell r="U45">
            <v>0.26</v>
          </cell>
          <cell r="V45">
            <v>0.02</v>
          </cell>
          <cell r="W45">
            <v>0.02</v>
          </cell>
          <cell r="X45">
            <v>0.02</v>
          </cell>
          <cell r="Y45">
            <v>10.56</v>
          </cell>
          <cell r="Z45">
            <v>14.06</v>
          </cell>
          <cell r="AA45">
            <v>21.73</v>
          </cell>
        </row>
        <row r="46">
          <cell r="A46">
            <v>41</v>
          </cell>
          <cell r="B46" t="str">
            <v>14005</v>
          </cell>
          <cell r="C46" t="str">
            <v>14-5</v>
          </cell>
          <cell r="D46" t="str">
            <v>WAVERLY</v>
          </cell>
          <cell r="E46">
            <v>9.01</v>
          </cell>
          <cell r="F46">
            <v>14.419999999999998</v>
          </cell>
          <cell r="G46">
            <v>26.25</v>
          </cell>
          <cell r="H46">
            <v>0</v>
          </cell>
          <cell r="J46">
            <v>0</v>
          </cell>
          <cell r="L46">
            <v>1.56</v>
          </cell>
          <cell r="N46">
            <v>0.3</v>
          </cell>
          <cell r="O46">
            <v>0.69</v>
          </cell>
          <cell r="P46">
            <v>0</v>
          </cell>
          <cell r="Q46">
            <v>0</v>
          </cell>
          <cell r="R46">
            <v>0</v>
          </cell>
          <cell r="S46">
            <v>0.01</v>
          </cell>
          <cell r="T46">
            <v>0.02</v>
          </cell>
          <cell r="U46">
            <v>0.03</v>
          </cell>
          <cell r="V46">
            <v>0</v>
          </cell>
          <cell r="W46">
            <v>0</v>
          </cell>
          <cell r="X46">
            <v>0</v>
          </cell>
          <cell r="Y46">
            <v>11.57</v>
          </cell>
          <cell r="Z46">
            <v>16.989999999999998</v>
          </cell>
          <cell r="AA46">
            <v>28.830000000000002</v>
          </cell>
        </row>
        <row r="47">
          <cell r="A47">
            <v>42</v>
          </cell>
          <cell r="B47" t="str">
            <v>15001</v>
          </cell>
          <cell r="C47" t="str">
            <v>15-1</v>
          </cell>
          <cell r="D47" t="str">
            <v>MC INTOSH</v>
          </cell>
          <cell r="E47">
            <v>5.75</v>
          </cell>
          <cell r="F47">
            <v>9.1999999999999993</v>
          </cell>
          <cell r="G47">
            <v>16.75</v>
          </cell>
          <cell r="H47">
            <v>0</v>
          </cell>
          <cell r="J47">
            <v>0</v>
          </cell>
          <cell r="L47">
            <v>1</v>
          </cell>
          <cell r="N47">
            <v>0.3</v>
          </cell>
          <cell r="O47">
            <v>0</v>
          </cell>
          <cell r="P47">
            <v>0</v>
          </cell>
          <cell r="Q47">
            <v>0</v>
          </cell>
          <cell r="R47">
            <v>0</v>
          </cell>
          <cell r="S47">
            <v>0</v>
          </cell>
          <cell r="T47">
            <v>0</v>
          </cell>
          <cell r="U47">
            <v>0</v>
          </cell>
          <cell r="V47">
            <v>0</v>
          </cell>
          <cell r="W47">
            <v>0</v>
          </cell>
          <cell r="X47">
            <v>0</v>
          </cell>
          <cell r="Y47">
            <v>7.05</v>
          </cell>
          <cell r="Z47">
            <v>10.5</v>
          </cell>
          <cell r="AA47">
            <v>18.05</v>
          </cell>
        </row>
        <row r="48">
          <cell r="A48">
            <v>43</v>
          </cell>
          <cell r="B48" t="str">
            <v>15002</v>
          </cell>
          <cell r="C48" t="str">
            <v>15-2</v>
          </cell>
          <cell r="D48" t="str">
            <v>MC LAUGHLIN</v>
          </cell>
          <cell r="E48">
            <v>5.74</v>
          </cell>
          <cell r="F48">
            <v>9.18</v>
          </cell>
          <cell r="G48">
            <v>16.72</v>
          </cell>
          <cell r="H48">
            <v>0</v>
          </cell>
          <cell r="J48">
            <v>0</v>
          </cell>
          <cell r="L48">
            <v>0.6</v>
          </cell>
          <cell r="N48">
            <v>0</v>
          </cell>
          <cell r="O48">
            <v>0.63</v>
          </cell>
          <cell r="P48">
            <v>0</v>
          </cell>
          <cell r="Q48">
            <v>0</v>
          </cell>
          <cell r="R48">
            <v>0</v>
          </cell>
          <cell r="S48">
            <v>0</v>
          </cell>
          <cell r="T48">
            <v>0</v>
          </cell>
          <cell r="U48">
            <v>0</v>
          </cell>
          <cell r="V48">
            <v>0</v>
          </cell>
          <cell r="W48">
            <v>0</v>
          </cell>
          <cell r="X48">
            <v>0</v>
          </cell>
          <cell r="Y48">
            <v>6.97</v>
          </cell>
          <cell r="Z48">
            <v>10.41</v>
          </cell>
          <cell r="AA48">
            <v>17.95</v>
          </cell>
        </row>
        <row r="49">
          <cell r="A49">
            <v>44</v>
          </cell>
          <cell r="B49" t="str">
            <v>15003</v>
          </cell>
          <cell r="C49" t="str">
            <v>15-3</v>
          </cell>
          <cell r="D49" t="str">
            <v>SMEE</v>
          </cell>
          <cell r="E49">
            <v>5.75</v>
          </cell>
          <cell r="F49">
            <v>9.1999999999999993</v>
          </cell>
          <cell r="G49">
            <v>16.75</v>
          </cell>
          <cell r="H49">
            <v>0</v>
          </cell>
          <cell r="J49">
            <v>0</v>
          </cell>
          <cell r="L49">
            <v>0.73</v>
          </cell>
          <cell r="N49">
            <v>0</v>
          </cell>
          <cell r="O49">
            <v>1.24</v>
          </cell>
          <cell r="P49">
            <v>0</v>
          </cell>
          <cell r="Q49">
            <v>0</v>
          </cell>
          <cell r="R49">
            <v>0</v>
          </cell>
          <cell r="S49">
            <v>0</v>
          </cell>
          <cell r="T49">
            <v>0</v>
          </cell>
          <cell r="U49">
            <v>0</v>
          </cell>
          <cell r="V49">
            <v>0</v>
          </cell>
          <cell r="W49">
            <v>0</v>
          </cell>
          <cell r="X49">
            <v>0</v>
          </cell>
          <cell r="Y49">
            <v>7.7200000000000006</v>
          </cell>
          <cell r="Z49">
            <v>11.17</v>
          </cell>
          <cell r="AA49">
            <v>18.72</v>
          </cell>
        </row>
        <row r="50">
          <cell r="A50">
            <v>45</v>
          </cell>
          <cell r="B50" t="str">
            <v>16001</v>
          </cell>
          <cell r="C50" t="str">
            <v>16-1</v>
          </cell>
          <cell r="D50" t="str">
            <v>CUSTER</v>
          </cell>
          <cell r="E50">
            <v>5.75</v>
          </cell>
          <cell r="F50">
            <v>9.1999999999999993</v>
          </cell>
          <cell r="G50">
            <v>16.75</v>
          </cell>
          <cell r="H50">
            <v>0.52</v>
          </cell>
          <cell r="J50">
            <v>0</v>
          </cell>
          <cell r="L50">
            <v>2.5499999999999998</v>
          </cell>
          <cell r="N50">
            <v>0</v>
          </cell>
          <cell r="O50">
            <v>1.4</v>
          </cell>
          <cell r="P50">
            <v>0</v>
          </cell>
          <cell r="Q50">
            <v>0</v>
          </cell>
          <cell r="R50">
            <v>0</v>
          </cell>
          <cell r="S50">
            <v>0.03</v>
          </cell>
          <cell r="T50">
            <v>0.05</v>
          </cell>
          <cell r="U50">
            <v>0.09</v>
          </cell>
          <cell r="V50">
            <v>0</v>
          </cell>
          <cell r="W50">
            <v>0</v>
          </cell>
          <cell r="X50">
            <v>0</v>
          </cell>
          <cell r="Y50">
            <v>10.25</v>
          </cell>
          <cell r="Z50">
            <v>13.72</v>
          </cell>
          <cell r="AA50">
            <v>21.31</v>
          </cell>
        </row>
        <row r="51">
          <cell r="A51">
            <v>46</v>
          </cell>
          <cell r="B51" t="str">
            <v>16002</v>
          </cell>
          <cell r="C51" t="str">
            <v>16-2</v>
          </cell>
          <cell r="D51" t="str">
            <v>ELK MOUNTAIN</v>
          </cell>
          <cell r="E51">
            <v>0.87</v>
          </cell>
          <cell r="F51">
            <v>1.39</v>
          </cell>
          <cell r="G51">
            <v>2.5299999999999998</v>
          </cell>
          <cell r="H51">
            <v>0</v>
          </cell>
          <cell r="J51">
            <v>0</v>
          </cell>
          <cell r="L51">
            <v>0</v>
          </cell>
          <cell r="N51">
            <v>0</v>
          </cell>
          <cell r="O51">
            <v>0</v>
          </cell>
          <cell r="P51">
            <v>0</v>
          </cell>
          <cell r="Q51">
            <v>0</v>
          </cell>
          <cell r="R51">
            <v>0</v>
          </cell>
          <cell r="S51">
            <v>0</v>
          </cell>
          <cell r="T51">
            <v>0</v>
          </cell>
          <cell r="U51">
            <v>0</v>
          </cell>
          <cell r="V51">
            <v>0</v>
          </cell>
          <cell r="W51">
            <v>0</v>
          </cell>
          <cell r="X51">
            <v>0</v>
          </cell>
          <cell r="Y51">
            <v>0.87</v>
          </cell>
          <cell r="Z51">
            <v>1.39</v>
          </cell>
          <cell r="AA51">
            <v>2.5299999999999998</v>
          </cell>
        </row>
        <row r="52">
          <cell r="A52">
            <v>47</v>
          </cell>
          <cell r="B52" t="str">
            <v>17001</v>
          </cell>
          <cell r="C52" t="str">
            <v>17-1</v>
          </cell>
          <cell r="D52" t="str">
            <v>ETHAN</v>
          </cell>
          <cell r="E52">
            <v>5.75</v>
          </cell>
          <cell r="F52">
            <v>9.1999999999999993</v>
          </cell>
          <cell r="G52">
            <v>16.75</v>
          </cell>
          <cell r="H52">
            <v>0</v>
          </cell>
          <cell r="J52">
            <v>0</v>
          </cell>
          <cell r="L52">
            <v>3</v>
          </cell>
          <cell r="N52">
            <v>0</v>
          </cell>
          <cell r="O52">
            <v>1.4</v>
          </cell>
          <cell r="P52">
            <v>0</v>
          </cell>
          <cell r="Q52">
            <v>0</v>
          </cell>
          <cell r="R52">
            <v>0</v>
          </cell>
          <cell r="S52">
            <v>0</v>
          </cell>
          <cell r="T52">
            <v>0</v>
          </cell>
          <cell r="U52">
            <v>0</v>
          </cell>
          <cell r="V52">
            <v>0</v>
          </cell>
          <cell r="W52">
            <v>0</v>
          </cell>
          <cell r="X52">
            <v>0</v>
          </cell>
          <cell r="Y52">
            <v>10.15</v>
          </cell>
          <cell r="Z52">
            <v>13.6</v>
          </cell>
          <cell r="AA52">
            <v>21.15</v>
          </cell>
        </row>
        <row r="53">
          <cell r="A53">
            <v>48</v>
          </cell>
          <cell r="B53" t="str">
            <v>17002</v>
          </cell>
          <cell r="C53" t="str">
            <v>17-2</v>
          </cell>
          <cell r="D53" t="str">
            <v>MITCHELL</v>
          </cell>
          <cell r="E53">
            <v>5.75</v>
          </cell>
          <cell r="F53">
            <v>9.1999999999999993</v>
          </cell>
          <cell r="G53">
            <v>16.75</v>
          </cell>
          <cell r="H53">
            <v>0</v>
          </cell>
          <cell r="J53">
            <v>0</v>
          </cell>
          <cell r="L53">
            <v>2.98</v>
          </cell>
          <cell r="N53">
            <v>0.26</v>
          </cell>
          <cell r="O53">
            <v>1.4</v>
          </cell>
          <cell r="P53">
            <v>0</v>
          </cell>
          <cell r="Q53">
            <v>0</v>
          </cell>
          <cell r="R53">
            <v>0</v>
          </cell>
          <cell r="S53">
            <v>0.25</v>
          </cell>
          <cell r="T53">
            <v>0.4</v>
          </cell>
          <cell r="U53">
            <v>0.73</v>
          </cell>
          <cell r="V53">
            <v>0.04</v>
          </cell>
          <cell r="W53">
            <v>0.04</v>
          </cell>
          <cell r="X53">
            <v>0.04</v>
          </cell>
          <cell r="Y53">
            <v>10.68</v>
          </cell>
          <cell r="Z53">
            <v>14.28</v>
          </cell>
          <cell r="AA53">
            <v>22.16</v>
          </cell>
        </row>
        <row r="54">
          <cell r="A54">
            <v>49</v>
          </cell>
          <cell r="B54" t="str">
            <v>17003</v>
          </cell>
          <cell r="C54" t="str">
            <v>17-3</v>
          </cell>
          <cell r="D54" t="str">
            <v>MOUNT VERNON</v>
          </cell>
          <cell r="E54">
            <v>5.75</v>
          </cell>
          <cell r="F54">
            <v>9.1999999999999993</v>
          </cell>
          <cell r="G54">
            <v>16.75</v>
          </cell>
          <cell r="H54">
            <v>2.82</v>
          </cell>
          <cell r="J54">
            <v>0</v>
          </cell>
          <cell r="L54">
            <v>1.39</v>
          </cell>
          <cell r="N54">
            <v>0</v>
          </cell>
          <cell r="O54">
            <v>1.1000000000000001</v>
          </cell>
          <cell r="P54">
            <v>0</v>
          </cell>
          <cell r="Q54">
            <v>0</v>
          </cell>
          <cell r="R54">
            <v>0</v>
          </cell>
          <cell r="S54">
            <v>0</v>
          </cell>
          <cell r="T54">
            <v>0</v>
          </cell>
          <cell r="U54">
            <v>0</v>
          </cell>
          <cell r="V54">
            <v>0</v>
          </cell>
          <cell r="W54">
            <v>0</v>
          </cell>
          <cell r="X54">
            <v>0</v>
          </cell>
          <cell r="Y54">
            <v>11.06</v>
          </cell>
          <cell r="Z54">
            <v>14.51</v>
          </cell>
          <cell r="AA54">
            <v>22.060000000000002</v>
          </cell>
        </row>
        <row r="55">
          <cell r="A55">
            <v>50</v>
          </cell>
          <cell r="B55" t="str">
            <v>18001</v>
          </cell>
          <cell r="C55" t="str">
            <v>18-1</v>
          </cell>
          <cell r="D55" t="str">
            <v>BRISTOL</v>
          </cell>
          <cell r="E55">
            <v>5.75</v>
          </cell>
          <cell r="F55">
            <v>9.1999999999999993</v>
          </cell>
          <cell r="G55">
            <v>16.75</v>
          </cell>
          <cell r="H55">
            <v>0</v>
          </cell>
          <cell r="J55">
            <v>0</v>
          </cell>
          <cell r="L55">
            <v>1.04</v>
          </cell>
          <cell r="N55">
            <v>0.28999999999999998</v>
          </cell>
          <cell r="O55">
            <v>1.4</v>
          </cell>
          <cell r="P55">
            <v>0</v>
          </cell>
          <cell r="Q55">
            <v>0</v>
          </cell>
          <cell r="R55">
            <v>0</v>
          </cell>
          <cell r="S55">
            <v>0.03</v>
          </cell>
          <cell r="T55">
            <v>0.05</v>
          </cell>
          <cell r="U55">
            <v>0.09</v>
          </cell>
          <cell r="V55">
            <v>0</v>
          </cell>
          <cell r="W55">
            <v>0</v>
          </cell>
          <cell r="X55">
            <v>0</v>
          </cell>
          <cell r="Y55">
            <v>8.51</v>
          </cell>
          <cell r="Z55">
            <v>11.979999999999999</v>
          </cell>
          <cell r="AA55">
            <v>19.569999999999997</v>
          </cell>
        </row>
        <row r="56">
          <cell r="A56">
            <v>51</v>
          </cell>
          <cell r="B56" t="str">
            <v>18002</v>
          </cell>
          <cell r="C56" t="str">
            <v>18-2</v>
          </cell>
          <cell r="D56" t="str">
            <v>ROSLYN</v>
          </cell>
          <cell r="E56">
            <v>5.75</v>
          </cell>
          <cell r="F56">
            <v>9.1999999999999993</v>
          </cell>
          <cell r="G56">
            <v>16.75</v>
          </cell>
          <cell r="H56">
            <v>1.54</v>
          </cell>
          <cell r="J56">
            <v>0</v>
          </cell>
          <cell r="L56">
            <v>1.48</v>
          </cell>
          <cell r="N56">
            <v>0.3</v>
          </cell>
          <cell r="O56">
            <v>1.27</v>
          </cell>
          <cell r="P56">
            <v>0</v>
          </cell>
          <cell r="Q56">
            <v>0</v>
          </cell>
          <cell r="R56">
            <v>0</v>
          </cell>
          <cell r="S56">
            <v>0.01</v>
          </cell>
          <cell r="T56">
            <v>0.02</v>
          </cell>
          <cell r="U56">
            <v>0.03</v>
          </cell>
          <cell r="V56">
            <v>0</v>
          </cell>
          <cell r="W56">
            <v>0</v>
          </cell>
          <cell r="X56">
            <v>0</v>
          </cell>
          <cell r="Y56">
            <v>10.35</v>
          </cell>
          <cell r="Z56">
            <v>13.809999999999999</v>
          </cell>
          <cell r="AA56">
            <v>21.37</v>
          </cell>
        </row>
        <row r="57">
          <cell r="A57">
            <v>52</v>
          </cell>
          <cell r="B57" t="str">
            <v>18003</v>
          </cell>
          <cell r="C57" t="str">
            <v>18-3</v>
          </cell>
          <cell r="D57" t="str">
            <v>WAUBAY</v>
          </cell>
          <cell r="E57">
            <v>5.75</v>
          </cell>
          <cell r="F57">
            <v>9.1999999999999993</v>
          </cell>
          <cell r="G57">
            <v>16.75</v>
          </cell>
          <cell r="H57">
            <v>0</v>
          </cell>
          <cell r="J57">
            <v>0</v>
          </cell>
          <cell r="L57">
            <v>2.27</v>
          </cell>
          <cell r="N57">
            <v>0</v>
          </cell>
          <cell r="O57">
            <v>1.4</v>
          </cell>
          <cell r="P57">
            <v>0</v>
          </cell>
          <cell r="Q57">
            <v>0</v>
          </cell>
          <cell r="R57">
            <v>0</v>
          </cell>
          <cell r="S57">
            <v>0.02</v>
          </cell>
          <cell r="T57">
            <v>0.03</v>
          </cell>
          <cell r="U57">
            <v>0.06</v>
          </cell>
          <cell r="V57">
            <v>0</v>
          </cell>
          <cell r="W57">
            <v>0</v>
          </cell>
          <cell r="X57">
            <v>0</v>
          </cell>
          <cell r="Y57">
            <v>9.44</v>
          </cell>
          <cell r="Z57">
            <v>12.899999999999999</v>
          </cell>
          <cell r="AA57">
            <v>20.479999999999997</v>
          </cell>
        </row>
        <row r="58">
          <cell r="A58">
            <v>53</v>
          </cell>
          <cell r="B58" t="str">
            <v>18004</v>
          </cell>
          <cell r="C58" t="str">
            <v>18-4</v>
          </cell>
          <cell r="D58" t="str">
            <v>WEBSTER</v>
          </cell>
          <cell r="E58">
            <v>5.75</v>
          </cell>
          <cell r="F58">
            <v>9.1999999999999993</v>
          </cell>
          <cell r="G58">
            <v>16.75</v>
          </cell>
          <cell r="H58">
            <v>0</v>
          </cell>
          <cell r="J58">
            <v>0</v>
          </cell>
          <cell r="L58">
            <v>3</v>
          </cell>
          <cell r="N58">
            <v>0</v>
          </cell>
          <cell r="O58">
            <v>1.4</v>
          </cell>
          <cell r="P58">
            <v>0</v>
          </cell>
          <cell r="Q58">
            <v>0</v>
          </cell>
          <cell r="R58">
            <v>0</v>
          </cell>
          <cell r="S58">
            <v>0.05</v>
          </cell>
          <cell r="T58">
            <v>0.08</v>
          </cell>
          <cell r="U58">
            <v>0.15</v>
          </cell>
          <cell r="V58">
            <v>0.01</v>
          </cell>
          <cell r="W58">
            <v>0.01</v>
          </cell>
          <cell r="X58">
            <v>0.01</v>
          </cell>
          <cell r="Y58">
            <v>10.210000000000001</v>
          </cell>
          <cell r="Z58">
            <v>13.69</v>
          </cell>
          <cell r="AA58">
            <v>21.31</v>
          </cell>
        </row>
        <row r="59">
          <cell r="A59">
            <v>54</v>
          </cell>
          <cell r="B59" t="str">
            <v>19004</v>
          </cell>
          <cell r="C59" t="str">
            <v>19-4</v>
          </cell>
          <cell r="D59" t="str">
            <v>DEUEL</v>
          </cell>
          <cell r="E59">
            <v>5.75</v>
          </cell>
          <cell r="F59">
            <v>9.1999999999999993</v>
          </cell>
          <cell r="G59">
            <v>16.75</v>
          </cell>
          <cell r="H59">
            <v>0</v>
          </cell>
          <cell r="J59">
            <v>0</v>
          </cell>
          <cell r="L59">
            <v>0.88</v>
          </cell>
          <cell r="N59">
            <v>0</v>
          </cell>
          <cell r="O59">
            <v>1.4</v>
          </cell>
          <cell r="P59">
            <v>0</v>
          </cell>
          <cell r="Q59">
            <v>0</v>
          </cell>
          <cell r="R59">
            <v>0</v>
          </cell>
          <cell r="S59">
            <v>0</v>
          </cell>
          <cell r="T59">
            <v>0</v>
          </cell>
          <cell r="U59">
            <v>0</v>
          </cell>
          <cell r="V59">
            <v>0</v>
          </cell>
          <cell r="W59">
            <v>0</v>
          </cell>
          <cell r="X59">
            <v>0</v>
          </cell>
          <cell r="Y59">
            <v>8.0299999999999994</v>
          </cell>
          <cell r="Z59">
            <v>11.48</v>
          </cell>
          <cell r="AA59">
            <v>19.029999999999998</v>
          </cell>
        </row>
        <row r="60">
          <cell r="A60">
            <v>55</v>
          </cell>
          <cell r="B60" t="str">
            <v>20001</v>
          </cell>
          <cell r="C60" t="str">
            <v>20-1</v>
          </cell>
          <cell r="D60" t="str">
            <v>EAGLE BUTTE</v>
          </cell>
          <cell r="E60">
            <v>5.75</v>
          </cell>
          <cell r="F60">
            <v>9.1999999999999993</v>
          </cell>
          <cell r="G60">
            <v>16.75</v>
          </cell>
          <cell r="H60">
            <v>0</v>
          </cell>
          <cell r="J60">
            <v>0</v>
          </cell>
          <cell r="L60">
            <v>0</v>
          </cell>
          <cell r="N60">
            <v>0</v>
          </cell>
          <cell r="O60">
            <v>1.4</v>
          </cell>
          <cell r="P60">
            <v>0</v>
          </cell>
          <cell r="Q60">
            <v>0</v>
          </cell>
          <cell r="R60">
            <v>0</v>
          </cell>
          <cell r="S60">
            <v>0</v>
          </cell>
          <cell r="T60">
            <v>0</v>
          </cell>
          <cell r="U60">
            <v>0</v>
          </cell>
          <cell r="V60">
            <v>0</v>
          </cell>
          <cell r="W60">
            <v>0</v>
          </cell>
          <cell r="X60">
            <v>0</v>
          </cell>
          <cell r="Y60">
            <v>7.15</v>
          </cell>
          <cell r="Z60">
            <v>10.6</v>
          </cell>
          <cell r="AA60">
            <v>18.149999999999999</v>
          </cell>
        </row>
        <row r="61">
          <cell r="A61">
            <v>56</v>
          </cell>
          <cell r="B61" t="str">
            <v>20002</v>
          </cell>
          <cell r="C61" t="str">
            <v>20-2</v>
          </cell>
          <cell r="D61" t="str">
            <v>ISABEL</v>
          </cell>
          <cell r="E61">
            <v>5.75</v>
          </cell>
          <cell r="F61">
            <v>9.1999999999999993</v>
          </cell>
          <cell r="G61">
            <v>16.75</v>
          </cell>
          <cell r="H61">
            <v>0</v>
          </cell>
          <cell r="J61">
            <v>0</v>
          </cell>
          <cell r="L61">
            <v>1.44</v>
          </cell>
          <cell r="N61">
            <v>0</v>
          </cell>
          <cell r="O61">
            <v>1.4</v>
          </cell>
          <cell r="P61">
            <v>0</v>
          </cell>
          <cell r="Q61">
            <v>0</v>
          </cell>
          <cell r="R61">
            <v>0</v>
          </cell>
          <cell r="S61">
            <v>0</v>
          </cell>
          <cell r="T61">
            <v>0</v>
          </cell>
          <cell r="U61">
            <v>0</v>
          </cell>
          <cell r="V61">
            <v>0</v>
          </cell>
          <cell r="W61">
            <v>0</v>
          </cell>
          <cell r="X61">
            <v>0</v>
          </cell>
          <cell r="Y61">
            <v>8.59</v>
          </cell>
          <cell r="Z61">
            <v>12.04</v>
          </cell>
          <cell r="AA61">
            <v>19.59</v>
          </cell>
        </row>
        <row r="62">
          <cell r="A62">
            <v>57</v>
          </cell>
          <cell r="B62" t="str">
            <v>20003</v>
          </cell>
          <cell r="C62" t="str">
            <v>20-3</v>
          </cell>
          <cell r="D62" t="str">
            <v>TIMBER LAKE</v>
          </cell>
          <cell r="E62">
            <v>5.75</v>
          </cell>
          <cell r="F62">
            <v>9.1999999999999993</v>
          </cell>
          <cell r="G62">
            <v>16.75</v>
          </cell>
          <cell r="H62">
            <v>0</v>
          </cell>
          <cell r="J62">
            <v>0</v>
          </cell>
          <cell r="L62">
            <v>3</v>
          </cell>
          <cell r="N62">
            <v>0</v>
          </cell>
          <cell r="O62">
            <v>0.28999999999999998</v>
          </cell>
          <cell r="P62">
            <v>0</v>
          </cell>
          <cell r="Q62">
            <v>0</v>
          </cell>
          <cell r="R62">
            <v>0</v>
          </cell>
          <cell r="S62">
            <v>0</v>
          </cell>
          <cell r="T62">
            <v>0</v>
          </cell>
          <cell r="U62">
            <v>0</v>
          </cell>
          <cell r="V62">
            <v>0</v>
          </cell>
          <cell r="W62">
            <v>0</v>
          </cell>
          <cell r="X62">
            <v>0</v>
          </cell>
          <cell r="Y62">
            <v>9.0399999999999991</v>
          </cell>
          <cell r="Z62">
            <v>12.489999999999998</v>
          </cell>
          <cell r="AA62">
            <v>20.04</v>
          </cell>
        </row>
        <row r="63">
          <cell r="A63">
            <v>58</v>
          </cell>
          <cell r="B63" t="str">
            <v>21001</v>
          </cell>
          <cell r="C63" t="str">
            <v>21-1</v>
          </cell>
          <cell r="D63" t="str">
            <v>ARMOUR</v>
          </cell>
          <cell r="E63">
            <v>5.75</v>
          </cell>
          <cell r="F63">
            <v>9.1999999999999993</v>
          </cell>
          <cell r="G63">
            <v>16.75</v>
          </cell>
          <cell r="H63">
            <v>0</v>
          </cell>
          <cell r="J63">
            <v>0</v>
          </cell>
          <cell r="L63">
            <v>0.91</v>
          </cell>
          <cell r="N63">
            <v>0</v>
          </cell>
          <cell r="O63">
            <v>1.4</v>
          </cell>
          <cell r="P63">
            <v>0</v>
          </cell>
          <cell r="Q63">
            <v>0</v>
          </cell>
          <cell r="R63">
            <v>0</v>
          </cell>
          <cell r="S63">
            <v>0.01</v>
          </cell>
          <cell r="T63">
            <v>0.02</v>
          </cell>
          <cell r="U63">
            <v>0.03</v>
          </cell>
          <cell r="V63">
            <v>0</v>
          </cell>
          <cell r="W63">
            <v>0</v>
          </cell>
          <cell r="X63">
            <v>0</v>
          </cell>
          <cell r="Y63">
            <v>8.07</v>
          </cell>
          <cell r="Z63">
            <v>11.53</v>
          </cell>
          <cell r="AA63">
            <v>19.09</v>
          </cell>
        </row>
        <row r="64">
          <cell r="A64">
            <v>59</v>
          </cell>
          <cell r="B64" t="str">
            <v>21002</v>
          </cell>
          <cell r="C64" t="str">
            <v>21-2</v>
          </cell>
          <cell r="D64" t="str">
            <v>CORSICA</v>
          </cell>
          <cell r="E64">
            <v>5.75</v>
          </cell>
          <cell r="F64">
            <v>9.1999999999999993</v>
          </cell>
          <cell r="G64">
            <v>16.75</v>
          </cell>
          <cell r="H64">
            <v>0</v>
          </cell>
          <cell r="J64">
            <v>0</v>
          </cell>
          <cell r="L64">
            <v>0.46</v>
          </cell>
          <cell r="N64">
            <v>0</v>
          </cell>
          <cell r="O64">
            <v>1.4</v>
          </cell>
          <cell r="P64">
            <v>0</v>
          </cell>
          <cell r="Q64">
            <v>0</v>
          </cell>
          <cell r="R64">
            <v>0</v>
          </cell>
          <cell r="S64">
            <v>7.0000000000000007E-2</v>
          </cell>
          <cell r="T64">
            <v>0.11</v>
          </cell>
          <cell r="U64">
            <v>0.2</v>
          </cell>
          <cell r="V64">
            <v>0.01</v>
          </cell>
          <cell r="W64">
            <v>0.01</v>
          </cell>
          <cell r="X64">
            <v>0.01</v>
          </cell>
          <cell r="Y64">
            <v>7.6899999999999995</v>
          </cell>
          <cell r="Z64">
            <v>11.18</v>
          </cell>
          <cell r="AA64">
            <v>18.82</v>
          </cell>
        </row>
        <row r="65">
          <cell r="A65">
            <v>60</v>
          </cell>
          <cell r="B65" t="str">
            <v>22001</v>
          </cell>
          <cell r="C65" t="str">
            <v>22-1</v>
          </cell>
          <cell r="D65" t="str">
            <v>BOWDLE</v>
          </cell>
          <cell r="E65">
            <v>6.3100000000000005</v>
          </cell>
          <cell r="F65">
            <v>10.1</v>
          </cell>
          <cell r="G65">
            <v>18.38</v>
          </cell>
          <cell r="H65">
            <v>0</v>
          </cell>
          <cell r="J65">
            <v>0</v>
          </cell>
          <cell r="L65">
            <v>0.75</v>
          </cell>
          <cell r="N65">
            <v>0.3</v>
          </cell>
          <cell r="O65">
            <v>1.19</v>
          </cell>
          <cell r="P65">
            <v>0</v>
          </cell>
          <cell r="Q65">
            <v>0</v>
          </cell>
          <cell r="R65">
            <v>0</v>
          </cell>
          <cell r="S65">
            <v>0.01</v>
          </cell>
          <cell r="T65">
            <v>0.02</v>
          </cell>
          <cell r="U65">
            <v>0.03</v>
          </cell>
          <cell r="V65">
            <v>0</v>
          </cell>
          <cell r="W65">
            <v>0</v>
          </cell>
          <cell r="X65">
            <v>0</v>
          </cell>
          <cell r="Y65">
            <v>8.56</v>
          </cell>
          <cell r="Z65">
            <v>12.36</v>
          </cell>
          <cell r="AA65">
            <v>20.650000000000002</v>
          </cell>
        </row>
        <row r="66">
          <cell r="A66">
            <v>61</v>
          </cell>
          <cell r="B66" t="str">
            <v>22003</v>
          </cell>
          <cell r="C66" t="str">
            <v>22-3</v>
          </cell>
          <cell r="D66" t="str">
            <v>IPSWICH</v>
          </cell>
          <cell r="E66">
            <v>5.75</v>
          </cell>
          <cell r="F66">
            <v>9.1999999999999993</v>
          </cell>
          <cell r="G66">
            <v>16.75</v>
          </cell>
          <cell r="H66">
            <v>0</v>
          </cell>
          <cell r="J66">
            <v>0</v>
          </cell>
          <cell r="L66">
            <v>0.68</v>
          </cell>
          <cell r="N66">
            <v>0.3</v>
          </cell>
          <cell r="O66">
            <v>1.37</v>
          </cell>
          <cell r="P66">
            <v>0</v>
          </cell>
          <cell r="Q66">
            <v>0</v>
          </cell>
          <cell r="R66">
            <v>0</v>
          </cell>
          <cell r="S66">
            <v>0.01</v>
          </cell>
          <cell r="T66">
            <v>0.02</v>
          </cell>
          <cell r="U66">
            <v>0.03</v>
          </cell>
          <cell r="V66">
            <v>0</v>
          </cell>
          <cell r="W66">
            <v>0</v>
          </cell>
          <cell r="X66">
            <v>0</v>
          </cell>
          <cell r="Y66">
            <v>8.11</v>
          </cell>
          <cell r="Z66">
            <v>11.57</v>
          </cell>
          <cell r="AA66">
            <v>19.130000000000003</v>
          </cell>
        </row>
        <row r="67">
          <cell r="A67">
            <v>62</v>
          </cell>
          <cell r="B67" t="str">
            <v>22005</v>
          </cell>
          <cell r="C67" t="str">
            <v>22-5</v>
          </cell>
          <cell r="D67" t="str">
            <v>EDMUNDS CENTRAL</v>
          </cell>
          <cell r="E67">
            <v>5.75</v>
          </cell>
          <cell r="F67">
            <v>9.1999999999999993</v>
          </cell>
          <cell r="G67">
            <v>16.75</v>
          </cell>
          <cell r="H67">
            <v>0</v>
          </cell>
          <cell r="J67">
            <v>0</v>
          </cell>
          <cell r="L67">
            <v>0.41</v>
          </cell>
          <cell r="N67">
            <v>0.3</v>
          </cell>
          <cell r="O67">
            <v>0.28999999999999998</v>
          </cell>
          <cell r="P67">
            <v>0</v>
          </cell>
          <cell r="Q67">
            <v>0</v>
          </cell>
          <cell r="R67">
            <v>0</v>
          </cell>
          <cell r="S67">
            <v>0.01</v>
          </cell>
          <cell r="T67">
            <v>0.02</v>
          </cell>
          <cell r="U67">
            <v>0.03</v>
          </cell>
          <cell r="V67">
            <v>0</v>
          </cell>
          <cell r="W67">
            <v>0</v>
          </cell>
          <cell r="X67">
            <v>0</v>
          </cell>
          <cell r="Y67">
            <v>6.76</v>
          </cell>
          <cell r="Z67">
            <v>10.219999999999999</v>
          </cell>
          <cell r="AA67">
            <v>17.78</v>
          </cell>
        </row>
        <row r="68">
          <cell r="A68">
            <v>63</v>
          </cell>
          <cell r="B68" t="str">
            <v>23001</v>
          </cell>
          <cell r="C68" t="str">
            <v>23-1</v>
          </cell>
          <cell r="D68" t="str">
            <v>EDGEMONT</v>
          </cell>
          <cell r="E68">
            <v>5.75</v>
          </cell>
          <cell r="F68">
            <v>9.1999999999999993</v>
          </cell>
          <cell r="G68">
            <v>16.75</v>
          </cell>
          <cell r="H68">
            <v>0</v>
          </cell>
          <cell r="J68">
            <v>0</v>
          </cell>
          <cell r="L68">
            <v>2.99</v>
          </cell>
          <cell r="N68">
            <v>0.3</v>
          </cell>
          <cell r="O68">
            <v>1.4</v>
          </cell>
          <cell r="P68">
            <v>0</v>
          </cell>
          <cell r="Q68">
            <v>0</v>
          </cell>
          <cell r="R68">
            <v>0</v>
          </cell>
          <cell r="S68">
            <v>0</v>
          </cell>
          <cell r="T68">
            <v>0</v>
          </cell>
          <cell r="U68">
            <v>0</v>
          </cell>
          <cell r="V68">
            <v>0</v>
          </cell>
          <cell r="W68">
            <v>0</v>
          </cell>
          <cell r="X68">
            <v>0</v>
          </cell>
          <cell r="Y68">
            <v>10.440000000000001</v>
          </cell>
          <cell r="Z68">
            <v>13.89</v>
          </cell>
          <cell r="AA68">
            <v>21.44</v>
          </cell>
        </row>
        <row r="69">
          <cell r="A69">
            <v>64</v>
          </cell>
          <cell r="B69" t="str">
            <v>23002</v>
          </cell>
          <cell r="C69" t="str">
            <v>23-2</v>
          </cell>
          <cell r="D69" t="str">
            <v>HOT SPRINGS</v>
          </cell>
          <cell r="E69">
            <v>5.75</v>
          </cell>
          <cell r="F69">
            <v>9.1999999999999993</v>
          </cell>
          <cell r="G69">
            <v>16.75</v>
          </cell>
          <cell r="H69">
            <v>0</v>
          </cell>
          <cell r="J69">
            <v>0</v>
          </cell>
          <cell r="L69">
            <v>2.2799999999999998</v>
          </cell>
          <cell r="N69">
            <v>0.3</v>
          </cell>
          <cell r="O69">
            <v>1.4</v>
          </cell>
          <cell r="P69">
            <v>0</v>
          </cell>
          <cell r="Q69">
            <v>0</v>
          </cell>
          <cell r="R69">
            <v>0</v>
          </cell>
          <cell r="S69">
            <v>0.04</v>
          </cell>
          <cell r="T69">
            <v>0.06</v>
          </cell>
          <cell r="U69">
            <v>0.12</v>
          </cell>
          <cell r="V69">
            <v>0.01</v>
          </cell>
          <cell r="W69">
            <v>0.01</v>
          </cell>
          <cell r="X69">
            <v>0.01</v>
          </cell>
          <cell r="Y69">
            <v>9.7799999999999994</v>
          </cell>
          <cell r="Z69">
            <v>13.25</v>
          </cell>
          <cell r="AA69">
            <v>20.860000000000003</v>
          </cell>
        </row>
        <row r="70">
          <cell r="A70">
            <v>65</v>
          </cell>
          <cell r="B70" t="str">
            <v>23003</v>
          </cell>
          <cell r="C70" t="str">
            <v>23-3</v>
          </cell>
          <cell r="D70" t="str">
            <v>OELRICHS</v>
          </cell>
          <cell r="E70">
            <v>5.75</v>
          </cell>
          <cell r="F70">
            <v>9.1999999999999993</v>
          </cell>
          <cell r="G70">
            <v>16.75</v>
          </cell>
          <cell r="H70">
            <v>0</v>
          </cell>
          <cell r="J70">
            <v>0</v>
          </cell>
          <cell r="L70">
            <v>3</v>
          </cell>
          <cell r="N70">
            <v>0</v>
          </cell>
          <cell r="O70">
            <v>1.4</v>
          </cell>
          <cell r="P70">
            <v>0</v>
          </cell>
          <cell r="Q70">
            <v>0</v>
          </cell>
          <cell r="R70">
            <v>0</v>
          </cell>
          <cell r="S70">
            <v>0</v>
          </cell>
          <cell r="T70">
            <v>0</v>
          </cell>
          <cell r="U70">
            <v>0</v>
          </cell>
          <cell r="V70">
            <v>0</v>
          </cell>
          <cell r="W70">
            <v>0</v>
          </cell>
          <cell r="X70">
            <v>0</v>
          </cell>
          <cell r="Y70">
            <v>10.15</v>
          </cell>
          <cell r="Z70">
            <v>13.6</v>
          </cell>
          <cell r="AA70">
            <v>21.15</v>
          </cell>
        </row>
        <row r="71">
          <cell r="A71">
            <v>66</v>
          </cell>
          <cell r="B71" t="str">
            <v>24001</v>
          </cell>
          <cell r="C71" t="str">
            <v>24-1</v>
          </cell>
          <cell r="D71" t="str">
            <v>CRESBARD</v>
          </cell>
          <cell r="E71">
            <v>5.75</v>
          </cell>
          <cell r="F71">
            <v>9.1999999999999993</v>
          </cell>
          <cell r="G71">
            <v>16.75</v>
          </cell>
          <cell r="H71">
            <v>0</v>
          </cell>
          <cell r="J71">
            <v>0</v>
          </cell>
          <cell r="L71">
            <v>0.82</v>
          </cell>
          <cell r="N71">
            <v>0.28999999999999998</v>
          </cell>
          <cell r="O71">
            <v>1.1200000000000001</v>
          </cell>
          <cell r="P71">
            <v>0</v>
          </cell>
          <cell r="Q71">
            <v>0</v>
          </cell>
          <cell r="R71">
            <v>0</v>
          </cell>
          <cell r="S71">
            <v>0.01</v>
          </cell>
          <cell r="T71">
            <v>0.02</v>
          </cell>
          <cell r="U71">
            <v>0.03</v>
          </cell>
          <cell r="V71">
            <v>0</v>
          </cell>
          <cell r="W71">
            <v>0</v>
          </cell>
          <cell r="X71">
            <v>0</v>
          </cell>
          <cell r="Y71">
            <v>7.99</v>
          </cell>
          <cell r="Z71">
            <v>11.45</v>
          </cell>
          <cell r="AA71">
            <v>19.010000000000002</v>
          </cell>
        </row>
        <row r="72">
          <cell r="A72">
            <v>67</v>
          </cell>
          <cell r="B72" t="str">
            <v>24002</v>
          </cell>
          <cell r="C72" t="str">
            <v>24-2</v>
          </cell>
          <cell r="D72" t="str">
            <v>FAULKTON</v>
          </cell>
          <cell r="E72">
            <v>5.75</v>
          </cell>
          <cell r="F72">
            <v>9.1999999999999993</v>
          </cell>
          <cell r="G72">
            <v>16.75</v>
          </cell>
          <cell r="H72">
            <v>0</v>
          </cell>
          <cell r="J72">
            <v>0</v>
          </cell>
          <cell r="L72">
            <v>1.24</v>
          </cell>
          <cell r="N72">
            <v>0.3</v>
          </cell>
          <cell r="O72">
            <v>1.3</v>
          </cell>
          <cell r="P72">
            <v>0</v>
          </cell>
          <cell r="Q72">
            <v>0</v>
          </cell>
          <cell r="R72">
            <v>0</v>
          </cell>
          <cell r="S72">
            <v>0.06</v>
          </cell>
          <cell r="T72">
            <v>0.1</v>
          </cell>
          <cell r="U72">
            <v>0.17</v>
          </cell>
          <cell r="V72">
            <v>0.01</v>
          </cell>
          <cell r="W72">
            <v>0.01</v>
          </cell>
          <cell r="X72">
            <v>0.01</v>
          </cell>
          <cell r="Y72">
            <v>8.66</v>
          </cell>
          <cell r="Z72">
            <v>12.15</v>
          </cell>
          <cell r="AA72">
            <v>19.770000000000003</v>
          </cell>
        </row>
        <row r="73">
          <cell r="A73">
            <v>68</v>
          </cell>
          <cell r="B73" t="str">
            <v>25001</v>
          </cell>
          <cell r="C73" t="str">
            <v>25-1</v>
          </cell>
          <cell r="D73" t="str">
            <v>BIG STONE CITY</v>
          </cell>
          <cell r="E73">
            <v>6.41</v>
          </cell>
          <cell r="F73">
            <v>10.26</v>
          </cell>
          <cell r="G73">
            <v>18.670000000000002</v>
          </cell>
          <cell r="H73">
            <v>0</v>
          </cell>
          <cell r="J73">
            <v>0</v>
          </cell>
          <cell r="L73">
            <v>1.57</v>
          </cell>
          <cell r="N73">
            <v>0</v>
          </cell>
          <cell r="O73">
            <v>0.75</v>
          </cell>
          <cell r="P73">
            <v>0</v>
          </cell>
          <cell r="Q73">
            <v>0</v>
          </cell>
          <cell r="R73">
            <v>0</v>
          </cell>
          <cell r="S73">
            <v>0</v>
          </cell>
          <cell r="T73">
            <v>0</v>
          </cell>
          <cell r="U73">
            <v>0</v>
          </cell>
          <cell r="V73">
            <v>0</v>
          </cell>
          <cell r="W73">
            <v>0</v>
          </cell>
          <cell r="X73">
            <v>0</v>
          </cell>
          <cell r="Y73">
            <v>8.73</v>
          </cell>
          <cell r="Z73">
            <v>12.58</v>
          </cell>
          <cell r="AA73">
            <v>20.990000000000002</v>
          </cell>
        </row>
        <row r="74">
          <cell r="A74">
            <v>69</v>
          </cell>
          <cell r="B74" t="str">
            <v>25003</v>
          </cell>
          <cell r="C74" t="str">
            <v>25-3</v>
          </cell>
          <cell r="D74" t="str">
            <v>GRANT-DEUEL</v>
          </cell>
          <cell r="E74">
            <v>5.75</v>
          </cell>
          <cell r="F74">
            <v>9.1999999999999993</v>
          </cell>
          <cell r="G74">
            <v>16.75</v>
          </cell>
          <cell r="H74">
            <v>0</v>
          </cell>
          <cell r="J74">
            <v>0</v>
          </cell>
          <cell r="L74">
            <v>1</v>
          </cell>
          <cell r="N74">
            <v>0.22</v>
          </cell>
          <cell r="O74">
            <v>1.4</v>
          </cell>
          <cell r="P74">
            <v>0</v>
          </cell>
          <cell r="Q74">
            <v>0</v>
          </cell>
          <cell r="R74">
            <v>0</v>
          </cell>
          <cell r="S74">
            <v>0</v>
          </cell>
          <cell r="T74">
            <v>0</v>
          </cell>
          <cell r="U74">
            <v>0</v>
          </cell>
          <cell r="V74">
            <v>0</v>
          </cell>
          <cell r="W74">
            <v>0</v>
          </cell>
          <cell r="X74">
            <v>0</v>
          </cell>
          <cell r="Y74">
            <v>8.3699999999999992</v>
          </cell>
          <cell r="Z74">
            <v>11.82</v>
          </cell>
          <cell r="AA74">
            <v>19.369999999999997</v>
          </cell>
        </row>
        <row r="75">
          <cell r="A75">
            <v>70</v>
          </cell>
          <cell r="B75" t="str">
            <v>25004</v>
          </cell>
          <cell r="C75" t="str">
            <v>25-4</v>
          </cell>
          <cell r="D75" t="str">
            <v>MILBANK</v>
          </cell>
          <cell r="E75">
            <v>5.75</v>
          </cell>
          <cell r="F75">
            <v>9.1999999999999993</v>
          </cell>
          <cell r="G75">
            <v>16.75</v>
          </cell>
          <cell r="H75">
            <v>0</v>
          </cell>
          <cell r="J75">
            <v>0</v>
          </cell>
          <cell r="L75">
            <v>2.23</v>
          </cell>
          <cell r="N75">
            <v>0.3</v>
          </cell>
          <cell r="O75">
            <v>1.4</v>
          </cell>
          <cell r="P75">
            <v>0</v>
          </cell>
          <cell r="Q75">
            <v>0</v>
          </cell>
          <cell r="R75">
            <v>0</v>
          </cell>
          <cell r="S75">
            <v>0.01</v>
          </cell>
          <cell r="T75">
            <v>0.02</v>
          </cell>
          <cell r="U75">
            <v>0.03</v>
          </cell>
          <cell r="V75">
            <v>0</v>
          </cell>
          <cell r="W75">
            <v>0</v>
          </cell>
          <cell r="X75">
            <v>0</v>
          </cell>
          <cell r="Y75">
            <v>9.6900000000000013</v>
          </cell>
          <cell r="Z75">
            <v>13.15</v>
          </cell>
          <cell r="AA75">
            <v>20.71</v>
          </cell>
        </row>
        <row r="76">
          <cell r="A76">
            <v>71</v>
          </cell>
          <cell r="B76" t="str">
            <v>26002</v>
          </cell>
          <cell r="C76" t="str">
            <v>26-2</v>
          </cell>
          <cell r="D76" t="str">
            <v>BURKE</v>
          </cell>
          <cell r="E76">
            <v>5.75</v>
          </cell>
          <cell r="F76">
            <v>9.1999999999999993</v>
          </cell>
          <cell r="G76">
            <v>16.75</v>
          </cell>
          <cell r="H76">
            <v>0</v>
          </cell>
          <cell r="J76">
            <v>0</v>
          </cell>
          <cell r="L76">
            <v>2.4</v>
          </cell>
          <cell r="N76">
            <v>0</v>
          </cell>
          <cell r="O76">
            <v>1.36</v>
          </cell>
          <cell r="P76">
            <v>0</v>
          </cell>
          <cell r="Q76">
            <v>0</v>
          </cell>
          <cell r="R76">
            <v>0</v>
          </cell>
          <cell r="S76">
            <v>0</v>
          </cell>
          <cell r="T76">
            <v>0</v>
          </cell>
          <cell r="U76">
            <v>0</v>
          </cell>
          <cell r="V76">
            <v>0</v>
          </cell>
          <cell r="W76">
            <v>0</v>
          </cell>
          <cell r="X76">
            <v>0</v>
          </cell>
          <cell r="Y76">
            <v>9.51</v>
          </cell>
          <cell r="Z76">
            <v>12.959999999999999</v>
          </cell>
          <cell r="AA76">
            <v>20.509999999999998</v>
          </cell>
        </row>
        <row r="77">
          <cell r="A77">
            <v>72</v>
          </cell>
          <cell r="B77" t="str">
            <v>26004</v>
          </cell>
          <cell r="C77" t="str">
            <v>26-4</v>
          </cell>
          <cell r="D77" t="str">
            <v>GREGORY</v>
          </cell>
          <cell r="E77">
            <v>5.75</v>
          </cell>
          <cell r="F77">
            <v>9.1999999999999993</v>
          </cell>
          <cell r="G77">
            <v>16.75</v>
          </cell>
          <cell r="H77">
            <v>0</v>
          </cell>
          <cell r="J77">
            <v>0</v>
          </cell>
          <cell r="L77">
            <v>1.1000000000000001</v>
          </cell>
          <cell r="N77">
            <v>0</v>
          </cell>
          <cell r="O77">
            <v>1.4</v>
          </cell>
          <cell r="P77">
            <v>0</v>
          </cell>
          <cell r="Q77">
            <v>0</v>
          </cell>
          <cell r="R77">
            <v>0</v>
          </cell>
          <cell r="S77">
            <v>0</v>
          </cell>
          <cell r="T77">
            <v>0</v>
          </cell>
          <cell r="U77">
            <v>0</v>
          </cell>
          <cell r="V77">
            <v>0</v>
          </cell>
          <cell r="W77">
            <v>0</v>
          </cell>
          <cell r="X77">
            <v>0</v>
          </cell>
          <cell r="Y77">
            <v>8.25</v>
          </cell>
          <cell r="Z77">
            <v>11.7</v>
          </cell>
          <cell r="AA77">
            <v>19.25</v>
          </cell>
        </row>
        <row r="78">
          <cell r="A78">
            <v>73</v>
          </cell>
          <cell r="B78" t="str">
            <v>26005</v>
          </cell>
          <cell r="C78" t="str">
            <v>26-5</v>
          </cell>
          <cell r="D78" t="str">
            <v>BONESTEEL-FAIRFAX</v>
          </cell>
          <cell r="E78">
            <v>5.75</v>
          </cell>
          <cell r="F78">
            <v>9.1999999999999993</v>
          </cell>
          <cell r="G78">
            <v>16.75</v>
          </cell>
          <cell r="H78">
            <v>0</v>
          </cell>
          <cell r="J78">
            <v>0</v>
          </cell>
          <cell r="L78">
            <v>1.54</v>
          </cell>
          <cell r="N78">
            <v>0</v>
          </cell>
          <cell r="O78">
            <v>1.4</v>
          </cell>
          <cell r="P78">
            <v>0</v>
          </cell>
          <cell r="Q78">
            <v>0</v>
          </cell>
          <cell r="R78">
            <v>0</v>
          </cell>
          <cell r="S78">
            <v>0</v>
          </cell>
          <cell r="T78">
            <v>0</v>
          </cell>
          <cell r="U78">
            <v>0</v>
          </cell>
          <cell r="V78">
            <v>0</v>
          </cell>
          <cell r="W78">
            <v>0</v>
          </cell>
          <cell r="X78">
            <v>0</v>
          </cell>
          <cell r="Y78">
            <v>8.69</v>
          </cell>
          <cell r="Z78">
            <v>12.139999999999999</v>
          </cell>
          <cell r="AA78">
            <v>19.689999999999998</v>
          </cell>
        </row>
        <row r="79">
          <cell r="A79">
            <v>74</v>
          </cell>
          <cell r="B79" t="str">
            <v>27001</v>
          </cell>
          <cell r="C79" t="str">
            <v>27-1</v>
          </cell>
          <cell r="D79" t="str">
            <v>HAAKON</v>
          </cell>
          <cell r="E79">
            <v>5.75</v>
          </cell>
          <cell r="F79">
            <v>9.1999999999999993</v>
          </cell>
          <cell r="G79">
            <v>16.75</v>
          </cell>
          <cell r="H79">
            <v>0</v>
          </cell>
          <cell r="J79">
            <v>0</v>
          </cell>
          <cell r="L79">
            <v>0.45</v>
          </cell>
          <cell r="N79">
            <v>0</v>
          </cell>
          <cell r="O79">
            <v>1.4</v>
          </cell>
          <cell r="P79">
            <v>0</v>
          </cell>
          <cell r="Q79">
            <v>0</v>
          </cell>
          <cell r="R79">
            <v>0</v>
          </cell>
          <cell r="S79">
            <v>0</v>
          </cell>
          <cell r="T79">
            <v>0</v>
          </cell>
          <cell r="U79">
            <v>0</v>
          </cell>
          <cell r="V79">
            <v>0</v>
          </cell>
          <cell r="W79">
            <v>0</v>
          </cell>
          <cell r="X79">
            <v>0</v>
          </cell>
          <cell r="Y79">
            <v>7.6</v>
          </cell>
          <cell r="Z79">
            <v>11.049999999999999</v>
          </cell>
          <cell r="AA79">
            <v>18.599999999999998</v>
          </cell>
        </row>
        <row r="80">
          <cell r="A80">
            <v>75</v>
          </cell>
          <cell r="B80" t="str">
            <v>27002</v>
          </cell>
          <cell r="C80" t="str">
            <v>27-2</v>
          </cell>
          <cell r="D80" t="str">
            <v>MIDLAND</v>
          </cell>
          <cell r="E80">
            <v>5.75</v>
          </cell>
          <cell r="F80">
            <v>9.1999999999999993</v>
          </cell>
          <cell r="G80">
            <v>16.75</v>
          </cell>
          <cell r="H80">
            <v>0</v>
          </cell>
          <cell r="J80">
            <v>0</v>
          </cell>
          <cell r="L80">
            <v>1.05</v>
          </cell>
          <cell r="N80">
            <v>0</v>
          </cell>
          <cell r="O80">
            <v>1.4</v>
          </cell>
          <cell r="P80">
            <v>0</v>
          </cell>
          <cell r="Q80">
            <v>0</v>
          </cell>
          <cell r="R80">
            <v>0</v>
          </cell>
          <cell r="S80">
            <v>0</v>
          </cell>
          <cell r="T80">
            <v>0</v>
          </cell>
          <cell r="U80">
            <v>0</v>
          </cell>
          <cell r="V80">
            <v>0</v>
          </cell>
          <cell r="W80">
            <v>0</v>
          </cell>
          <cell r="X80">
            <v>0</v>
          </cell>
          <cell r="Y80">
            <v>8.1999999999999993</v>
          </cell>
          <cell r="Z80">
            <v>11.65</v>
          </cell>
          <cell r="AA80">
            <v>19.2</v>
          </cell>
        </row>
        <row r="81">
          <cell r="A81">
            <v>76</v>
          </cell>
          <cell r="B81" t="str">
            <v>28001</v>
          </cell>
          <cell r="C81" t="str">
            <v>28-1</v>
          </cell>
          <cell r="D81" t="str">
            <v>CASTLEWOOD</v>
          </cell>
          <cell r="E81">
            <v>5.75</v>
          </cell>
          <cell r="F81">
            <v>9.1999999999999993</v>
          </cell>
          <cell r="G81">
            <v>16.75</v>
          </cell>
          <cell r="H81">
            <v>2.36</v>
          </cell>
          <cell r="I81" t="str">
            <v>*</v>
          </cell>
          <cell r="J81">
            <v>0</v>
          </cell>
          <cell r="L81">
            <v>2.09</v>
          </cell>
          <cell r="N81">
            <v>0</v>
          </cell>
          <cell r="O81">
            <v>1.35</v>
          </cell>
          <cell r="P81">
            <v>0</v>
          </cell>
          <cell r="Q81">
            <v>0</v>
          </cell>
          <cell r="R81">
            <v>0</v>
          </cell>
          <cell r="S81">
            <v>0.03</v>
          </cell>
          <cell r="T81">
            <v>0.05</v>
          </cell>
          <cell r="U81">
            <v>0.09</v>
          </cell>
          <cell r="V81">
            <v>0.01</v>
          </cell>
          <cell r="W81">
            <v>0.01</v>
          </cell>
          <cell r="X81">
            <v>0.01</v>
          </cell>
          <cell r="Y81">
            <v>11.589999999999998</v>
          </cell>
          <cell r="Z81">
            <v>15.059999999999999</v>
          </cell>
          <cell r="AA81">
            <v>22.650000000000002</v>
          </cell>
        </row>
        <row r="82">
          <cell r="A82">
            <v>77</v>
          </cell>
          <cell r="B82" t="str">
            <v>28002</v>
          </cell>
          <cell r="C82" t="str">
            <v>28-2</v>
          </cell>
          <cell r="D82" t="str">
            <v>ESTELLINE</v>
          </cell>
          <cell r="E82">
            <v>7.01</v>
          </cell>
          <cell r="F82">
            <v>11.219999999999999</v>
          </cell>
          <cell r="G82">
            <v>20.420000000000002</v>
          </cell>
          <cell r="H82">
            <v>0</v>
          </cell>
          <cell r="J82">
            <v>0</v>
          </cell>
          <cell r="L82">
            <v>0.73</v>
          </cell>
          <cell r="N82">
            <v>0</v>
          </cell>
          <cell r="O82">
            <v>1.4</v>
          </cell>
          <cell r="P82">
            <v>0</v>
          </cell>
          <cell r="Q82">
            <v>0</v>
          </cell>
          <cell r="R82">
            <v>0</v>
          </cell>
          <cell r="S82">
            <v>0.02</v>
          </cell>
          <cell r="T82">
            <v>0.03</v>
          </cell>
          <cell r="U82">
            <v>0.06</v>
          </cell>
          <cell r="V82">
            <v>0</v>
          </cell>
          <cell r="W82">
            <v>0</v>
          </cell>
          <cell r="X82">
            <v>0</v>
          </cell>
          <cell r="Y82">
            <v>9.16</v>
          </cell>
          <cell r="Z82">
            <v>13.379999999999999</v>
          </cell>
          <cell r="AA82">
            <v>22.61</v>
          </cell>
        </row>
        <row r="83">
          <cell r="A83">
            <v>78</v>
          </cell>
          <cell r="B83" t="str">
            <v>28003</v>
          </cell>
          <cell r="C83" t="str">
            <v>28-3</v>
          </cell>
          <cell r="D83" t="str">
            <v>HAMLIN</v>
          </cell>
          <cell r="E83">
            <v>5.75</v>
          </cell>
          <cell r="F83">
            <v>9.1999999999999993</v>
          </cell>
          <cell r="G83">
            <v>16.75</v>
          </cell>
          <cell r="H83">
            <v>3.34</v>
          </cell>
          <cell r="J83">
            <v>0</v>
          </cell>
          <cell r="L83">
            <v>2.99</v>
          </cell>
          <cell r="N83">
            <v>0</v>
          </cell>
          <cell r="O83">
            <v>1.4</v>
          </cell>
          <cell r="P83">
            <v>0</v>
          </cell>
          <cell r="Q83">
            <v>0</v>
          </cell>
          <cell r="R83">
            <v>0</v>
          </cell>
          <cell r="S83">
            <v>0.03</v>
          </cell>
          <cell r="T83">
            <v>0.05</v>
          </cell>
          <cell r="U83">
            <v>0.09</v>
          </cell>
          <cell r="V83">
            <v>0</v>
          </cell>
          <cell r="W83">
            <v>0</v>
          </cell>
          <cell r="X83">
            <v>0</v>
          </cell>
          <cell r="Y83">
            <v>13.51</v>
          </cell>
          <cell r="Z83">
            <v>16.98</v>
          </cell>
          <cell r="AA83">
            <v>24.569999999999997</v>
          </cell>
        </row>
        <row r="84">
          <cell r="A84">
            <v>79</v>
          </cell>
          <cell r="B84" t="str">
            <v>29001</v>
          </cell>
          <cell r="C84" t="str">
            <v>29-1</v>
          </cell>
          <cell r="D84" t="str">
            <v>MILLER</v>
          </cell>
          <cell r="E84">
            <v>5.75</v>
          </cell>
          <cell r="F84">
            <v>9.1999999999999993</v>
          </cell>
          <cell r="G84">
            <v>16.75</v>
          </cell>
          <cell r="H84">
            <v>0</v>
          </cell>
          <cell r="J84">
            <v>0</v>
          </cell>
          <cell r="L84">
            <v>2.33</v>
          </cell>
          <cell r="N84">
            <v>0</v>
          </cell>
          <cell r="O84">
            <v>1.3</v>
          </cell>
          <cell r="P84">
            <v>0</v>
          </cell>
          <cell r="Q84">
            <v>0</v>
          </cell>
          <cell r="R84">
            <v>0</v>
          </cell>
          <cell r="S84">
            <v>0.12</v>
          </cell>
          <cell r="T84">
            <v>0.19</v>
          </cell>
          <cell r="U84">
            <v>0.35</v>
          </cell>
          <cell r="V84">
            <v>0.01</v>
          </cell>
          <cell r="W84">
            <v>0.01</v>
          </cell>
          <cell r="X84">
            <v>0.01</v>
          </cell>
          <cell r="Y84">
            <v>9.51</v>
          </cell>
          <cell r="Z84">
            <v>13.03</v>
          </cell>
          <cell r="AA84">
            <v>20.740000000000002</v>
          </cell>
        </row>
        <row r="85">
          <cell r="A85">
            <v>80</v>
          </cell>
          <cell r="B85" t="str">
            <v>29002</v>
          </cell>
          <cell r="C85" t="str">
            <v>29-2</v>
          </cell>
          <cell r="D85" t="str">
            <v>POLO</v>
          </cell>
          <cell r="E85">
            <v>5.75</v>
          </cell>
          <cell r="F85">
            <v>9.1999999999999993</v>
          </cell>
          <cell r="G85">
            <v>16.75</v>
          </cell>
          <cell r="H85">
            <v>0</v>
          </cell>
          <cell r="J85">
            <v>0</v>
          </cell>
          <cell r="L85">
            <v>1.25</v>
          </cell>
          <cell r="N85">
            <v>0.3</v>
          </cell>
          <cell r="O85">
            <v>0.92</v>
          </cell>
          <cell r="P85">
            <v>0.89</v>
          </cell>
          <cell r="Q85">
            <v>0.94</v>
          </cell>
          <cell r="R85">
            <v>1.06</v>
          </cell>
          <cell r="S85">
            <v>0</v>
          </cell>
          <cell r="T85">
            <v>0</v>
          </cell>
          <cell r="U85">
            <v>0</v>
          </cell>
          <cell r="V85">
            <v>0</v>
          </cell>
          <cell r="W85">
            <v>0</v>
          </cell>
          <cell r="X85">
            <v>0</v>
          </cell>
          <cell r="Y85">
            <v>9.1100000000000012</v>
          </cell>
          <cell r="Z85">
            <v>12.61</v>
          </cell>
          <cell r="AA85">
            <v>20.28</v>
          </cell>
        </row>
        <row r="86">
          <cell r="A86">
            <v>81</v>
          </cell>
          <cell r="B86" t="str">
            <v>30001</v>
          </cell>
          <cell r="C86" t="str">
            <v>30-1</v>
          </cell>
          <cell r="D86" t="str">
            <v>HANSON</v>
          </cell>
          <cell r="E86">
            <v>5.75</v>
          </cell>
          <cell r="F86">
            <v>9.1999999999999993</v>
          </cell>
          <cell r="G86">
            <v>16.75</v>
          </cell>
          <cell r="H86">
            <v>0</v>
          </cell>
          <cell r="J86">
            <v>0</v>
          </cell>
          <cell r="L86">
            <v>1.9</v>
          </cell>
          <cell r="N86">
            <v>0</v>
          </cell>
          <cell r="O86">
            <v>1.4</v>
          </cell>
          <cell r="P86">
            <v>0</v>
          </cell>
          <cell r="Q86">
            <v>0</v>
          </cell>
          <cell r="R86">
            <v>0</v>
          </cell>
          <cell r="S86">
            <v>0</v>
          </cell>
          <cell r="T86">
            <v>0</v>
          </cell>
          <cell r="U86">
            <v>0</v>
          </cell>
          <cell r="V86">
            <v>0</v>
          </cell>
          <cell r="W86">
            <v>0</v>
          </cell>
          <cell r="X86">
            <v>0</v>
          </cell>
          <cell r="Y86">
            <v>9.0500000000000007</v>
          </cell>
          <cell r="Z86">
            <v>12.5</v>
          </cell>
          <cell r="AA86">
            <v>20.049999999999997</v>
          </cell>
        </row>
        <row r="87">
          <cell r="A87">
            <v>82</v>
          </cell>
          <cell r="B87" t="str">
            <v>30002</v>
          </cell>
          <cell r="C87" t="str">
            <v>30-2</v>
          </cell>
          <cell r="D87" t="str">
            <v>EMERY</v>
          </cell>
          <cell r="E87">
            <v>5.75</v>
          </cell>
          <cell r="F87">
            <v>9.1999999999999993</v>
          </cell>
          <cell r="G87">
            <v>16.75</v>
          </cell>
          <cell r="H87">
            <v>0</v>
          </cell>
          <cell r="J87">
            <v>0</v>
          </cell>
          <cell r="L87">
            <v>1.55</v>
          </cell>
          <cell r="N87">
            <v>0</v>
          </cell>
          <cell r="O87">
            <v>1.4</v>
          </cell>
          <cell r="P87">
            <v>0</v>
          </cell>
          <cell r="Q87">
            <v>0</v>
          </cell>
          <cell r="R87">
            <v>0</v>
          </cell>
          <cell r="S87">
            <v>0.01</v>
          </cell>
          <cell r="T87">
            <v>0.02</v>
          </cell>
          <cell r="U87">
            <v>0.03</v>
          </cell>
          <cell r="V87">
            <v>0</v>
          </cell>
          <cell r="W87">
            <v>0</v>
          </cell>
          <cell r="X87">
            <v>0</v>
          </cell>
          <cell r="Y87">
            <v>8.7099999999999991</v>
          </cell>
          <cell r="Z87">
            <v>12.17</v>
          </cell>
          <cell r="AA87">
            <v>19.73</v>
          </cell>
        </row>
        <row r="88">
          <cell r="A88">
            <v>83</v>
          </cell>
          <cell r="B88" t="str">
            <v>31001</v>
          </cell>
          <cell r="C88" t="str">
            <v>31-1</v>
          </cell>
          <cell r="D88" t="str">
            <v>HARDING COUNTY</v>
          </cell>
          <cell r="E88">
            <v>5.75</v>
          </cell>
          <cell r="F88">
            <v>9.1999999999999993</v>
          </cell>
          <cell r="G88">
            <v>16.75</v>
          </cell>
          <cell r="H88">
            <v>0</v>
          </cell>
          <cell r="J88">
            <v>0</v>
          </cell>
          <cell r="L88">
            <v>0.18</v>
          </cell>
          <cell r="N88">
            <v>0</v>
          </cell>
          <cell r="O88">
            <v>0.53</v>
          </cell>
          <cell r="P88">
            <v>0</v>
          </cell>
          <cell r="Q88">
            <v>0</v>
          </cell>
          <cell r="R88">
            <v>0</v>
          </cell>
          <cell r="S88">
            <v>0</v>
          </cell>
          <cell r="T88">
            <v>0</v>
          </cell>
          <cell r="U88">
            <v>0</v>
          </cell>
          <cell r="V88">
            <v>0</v>
          </cell>
          <cell r="W88">
            <v>0</v>
          </cell>
          <cell r="X88">
            <v>0</v>
          </cell>
          <cell r="Y88">
            <v>6.46</v>
          </cell>
          <cell r="Z88">
            <v>9.9099999999999984</v>
          </cell>
          <cell r="AA88">
            <v>17.46</v>
          </cell>
        </row>
        <row r="89">
          <cell r="A89">
            <v>84</v>
          </cell>
          <cell r="B89" t="str">
            <v>32001</v>
          </cell>
          <cell r="C89" t="str">
            <v>32-1</v>
          </cell>
          <cell r="D89" t="str">
            <v>HARROLD</v>
          </cell>
          <cell r="E89">
            <v>5.75</v>
          </cell>
          <cell r="F89">
            <v>9.1999999999999993</v>
          </cell>
          <cell r="G89">
            <v>16.75</v>
          </cell>
          <cell r="H89">
            <v>0</v>
          </cell>
          <cell r="J89">
            <v>0</v>
          </cell>
          <cell r="L89">
            <v>0.25</v>
          </cell>
          <cell r="N89">
            <v>0</v>
          </cell>
          <cell r="O89">
            <v>0.52</v>
          </cell>
          <cell r="P89">
            <v>0</v>
          </cell>
          <cell r="Q89">
            <v>0</v>
          </cell>
          <cell r="R89">
            <v>0</v>
          </cell>
          <cell r="S89">
            <v>0</v>
          </cell>
          <cell r="T89">
            <v>0</v>
          </cell>
          <cell r="U89">
            <v>0</v>
          </cell>
          <cell r="V89">
            <v>0</v>
          </cell>
          <cell r="W89">
            <v>0</v>
          </cell>
          <cell r="X89">
            <v>0</v>
          </cell>
          <cell r="Y89">
            <v>6.52</v>
          </cell>
          <cell r="Z89">
            <v>9.9699999999999989</v>
          </cell>
          <cell r="AA89">
            <v>17.52</v>
          </cell>
        </row>
        <row r="90">
          <cell r="A90">
            <v>85</v>
          </cell>
          <cell r="B90" t="str">
            <v>32002</v>
          </cell>
          <cell r="C90" t="str">
            <v>32-2</v>
          </cell>
          <cell r="D90" t="str">
            <v>PIERRE</v>
          </cell>
          <cell r="E90">
            <v>5.75</v>
          </cell>
          <cell r="F90">
            <v>9.1999999999999993</v>
          </cell>
          <cell r="G90">
            <v>16.75</v>
          </cell>
          <cell r="H90">
            <v>1.05</v>
          </cell>
          <cell r="J90">
            <v>0</v>
          </cell>
          <cell r="L90">
            <v>3</v>
          </cell>
          <cell r="N90">
            <v>0</v>
          </cell>
          <cell r="O90">
            <v>1.4</v>
          </cell>
          <cell r="P90">
            <v>0</v>
          </cell>
          <cell r="Q90">
            <v>0</v>
          </cell>
          <cell r="R90">
            <v>0</v>
          </cell>
          <cell r="S90">
            <v>0</v>
          </cell>
          <cell r="T90">
            <v>0</v>
          </cell>
          <cell r="U90">
            <v>0</v>
          </cell>
          <cell r="V90">
            <v>0</v>
          </cell>
          <cell r="W90">
            <v>0</v>
          </cell>
          <cell r="X90">
            <v>0</v>
          </cell>
          <cell r="Y90">
            <v>11.200000000000001</v>
          </cell>
          <cell r="Z90">
            <v>14.65</v>
          </cell>
          <cell r="AA90">
            <v>22.2</v>
          </cell>
        </row>
        <row r="91">
          <cell r="A91">
            <v>86</v>
          </cell>
          <cell r="B91" t="str">
            <v>33001</v>
          </cell>
          <cell r="C91" t="str">
            <v>33-1</v>
          </cell>
          <cell r="D91" t="str">
            <v>FREEMAN</v>
          </cell>
          <cell r="E91">
            <v>5.75</v>
          </cell>
          <cell r="F91">
            <v>9.1999999999999993</v>
          </cell>
          <cell r="G91">
            <v>16.75</v>
          </cell>
          <cell r="H91">
            <v>0</v>
          </cell>
          <cell r="J91">
            <v>0</v>
          </cell>
          <cell r="L91">
            <v>2.74</v>
          </cell>
          <cell r="N91">
            <v>0.3</v>
          </cell>
          <cell r="O91">
            <v>1.4</v>
          </cell>
          <cell r="P91">
            <v>0</v>
          </cell>
          <cell r="Q91">
            <v>0</v>
          </cell>
          <cell r="R91">
            <v>0</v>
          </cell>
          <cell r="S91">
            <v>0.04</v>
          </cell>
          <cell r="T91">
            <v>0.06</v>
          </cell>
          <cell r="U91">
            <v>0.12</v>
          </cell>
          <cell r="V91">
            <v>0.01</v>
          </cell>
          <cell r="W91">
            <v>0.01</v>
          </cell>
          <cell r="X91">
            <v>0.01</v>
          </cell>
          <cell r="Y91">
            <v>10.24</v>
          </cell>
          <cell r="Z91">
            <v>13.71</v>
          </cell>
          <cell r="AA91">
            <v>21.320000000000004</v>
          </cell>
        </row>
        <row r="92">
          <cell r="A92">
            <v>87</v>
          </cell>
          <cell r="B92" t="str">
            <v>33002</v>
          </cell>
          <cell r="C92" t="str">
            <v>33-2</v>
          </cell>
          <cell r="D92" t="str">
            <v>MENNO</v>
          </cell>
          <cell r="E92">
            <v>5.75</v>
          </cell>
          <cell r="F92">
            <v>9.1999999999999993</v>
          </cell>
          <cell r="G92">
            <v>16.75</v>
          </cell>
          <cell r="H92">
            <v>0</v>
          </cell>
          <cell r="J92">
            <v>0</v>
          </cell>
          <cell r="L92">
            <v>2.37</v>
          </cell>
          <cell r="N92">
            <v>0.3</v>
          </cell>
          <cell r="O92">
            <v>1.4</v>
          </cell>
          <cell r="P92">
            <v>0</v>
          </cell>
          <cell r="Q92">
            <v>0</v>
          </cell>
          <cell r="R92">
            <v>0</v>
          </cell>
          <cell r="S92">
            <v>0</v>
          </cell>
          <cell r="T92">
            <v>0</v>
          </cell>
          <cell r="U92">
            <v>0</v>
          </cell>
          <cell r="V92">
            <v>0</v>
          </cell>
          <cell r="W92">
            <v>0</v>
          </cell>
          <cell r="X92">
            <v>0</v>
          </cell>
          <cell r="Y92">
            <v>9.8200000000000021</v>
          </cell>
          <cell r="Z92">
            <v>13.270000000000001</v>
          </cell>
          <cell r="AA92">
            <v>20.82</v>
          </cell>
        </row>
        <row r="93">
          <cell r="A93">
            <v>88</v>
          </cell>
          <cell r="B93" t="str">
            <v>33003</v>
          </cell>
          <cell r="C93" t="str">
            <v>33-3</v>
          </cell>
          <cell r="D93" t="str">
            <v>PARKSTON</v>
          </cell>
          <cell r="E93">
            <v>5.75</v>
          </cell>
          <cell r="F93">
            <v>9.1999999999999993</v>
          </cell>
          <cell r="G93">
            <v>16.75</v>
          </cell>
          <cell r="H93">
            <v>1.35</v>
          </cell>
          <cell r="J93">
            <v>0</v>
          </cell>
          <cell r="L93">
            <v>1.28</v>
          </cell>
          <cell r="N93">
            <v>0.28999999999999998</v>
          </cell>
          <cell r="O93">
            <v>1.26</v>
          </cell>
          <cell r="P93">
            <v>0</v>
          </cell>
          <cell r="Q93">
            <v>0</v>
          </cell>
          <cell r="R93">
            <v>0</v>
          </cell>
          <cell r="S93">
            <v>0.03</v>
          </cell>
          <cell r="T93">
            <v>0.05</v>
          </cell>
          <cell r="U93">
            <v>0.09</v>
          </cell>
          <cell r="V93">
            <v>0.01</v>
          </cell>
          <cell r="W93">
            <v>0.01</v>
          </cell>
          <cell r="X93">
            <v>0.01</v>
          </cell>
          <cell r="Y93">
            <v>9.9699999999999971</v>
          </cell>
          <cell r="Z93">
            <v>13.439999999999998</v>
          </cell>
          <cell r="AA93">
            <v>21.030000000000005</v>
          </cell>
        </row>
        <row r="94">
          <cell r="A94">
            <v>89</v>
          </cell>
          <cell r="B94" t="str">
            <v>33005</v>
          </cell>
          <cell r="C94" t="str">
            <v>33-5</v>
          </cell>
          <cell r="D94" t="str">
            <v>TRIPP-DELMONT</v>
          </cell>
          <cell r="E94">
            <v>5.75</v>
          </cell>
          <cell r="F94">
            <v>9.1999999999999993</v>
          </cell>
          <cell r="G94">
            <v>16.75</v>
          </cell>
          <cell r="H94">
            <v>0</v>
          </cell>
          <cell r="J94">
            <v>0</v>
          </cell>
          <cell r="L94">
            <v>1.01</v>
          </cell>
          <cell r="N94">
            <v>0.3</v>
          </cell>
          <cell r="O94">
            <v>1.39</v>
          </cell>
          <cell r="P94">
            <v>0</v>
          </cell>
          <cell r="Q94">
            <v>0</v>
          </cell>
          <cell r="R94">
            <v>0</v>
          </cell>
          <cell r="S94">
            <v>0.02</v>
          </cell>
          <cell r="T94">
            <v>0.03</v>
          </cell>
          <cell r="U94">
            <v>0.06</v>
          </cell>
          <cell r="V94">
            <v>0</v>
          </cell>
          <cell r="W94">
            <v>0</v>
          </cell>
          <cell r="X94">
            <v>0</v>
          </cell>
          <cell r="Y94">
            <v>8.4699999999999989</v>
          </cell>
          <cell r="Z94">
            <v>11.93</v>
          </cell>
          <cell r="AA94">
            <v>19.510000000000002</v>
          </cell>
        </row>
        <row r="95">
          <cell r="A95">
            <v>90</v>
          </cell>
          <cell r="B95" t="str">
            <v>34001</v>
          </cell>
          <cell r="C95" t="str">
            <v>34-1</v>
          </cell>
          <cell r="D95" t="str">
            <v>HYDE COUNTY</v>
          </cell>
          <cell r="E95">
            <v>5.66</v>
          </cell>
          <cell r="F95">
            <v>9.06</v>
          </cell>
          <cell r="G95">
            <v>16.489999999999998</v>
          </cell>
          <cell r="H95">
            <v>0</v>
          </cell>
          <cell r="J95">
            <v>0</v>
          </cell>
          <cell r="L95">
            <v>1.93</v>
          </cell>
          <cell r="N95">
            <v>0</v>
          </cell>
          <cell r="O95">
            <v>1.4</v>
          </cell>
          <cell r="P95">
            <v>0</v>
          </cell>
          <cell r="Q95">
            <v>0</v>
          </cell>
          <cell r="R95">
            <v>0</v>
          </cell>
          <cell r="S95">
            <v>0</v>
          </cell>
          <cell r="T95">
            <v>0</v>
          </cell>
          <cell r="U95">
            <v>0</v>
          </cell>
          <cell r="V95">
            <v>0</v>
          </cell>
          <cell r="W95">
            <v>0</v>
          </cell>
          <cell r="X95">
            <v>0</v>
          </cell>
          <cell r="Y95">
            <v>8.99</v>
          </cell>
          <cell r="Z95">
            <v>12.39</v>
          </cell>
          <cell r="AA95">
            <v>19.819999999999997</v>
          </cell>
        </row>
        <row r="96">
          <cell r="A96">
            <v>91</v>
          </cell>
          <cell r="B96" t="str">
            <v>35001</v>
          </cell>
          <cell r="C96" t="str">
            <v>35-1</v>
          </cell>
          <cell r="D96" t="str">
            <v>KADOKA</v>
          </cell>
          <cell r="E96">
            <v>5.19</v>
          </cell>
          <cell r="F96">
            <v>8.3000000000000007</v>
          </cell>
          <cell r="G96">
            <v>15.12</v>
          </cell>
          <cell r="H96">
            <v>0</v>
          </cell>
          <cell r="J96">
            <v>0</v>
          </cell>
          <cell r="L96">
            <v>1.56</v>
          </cell>
          <cell r="N96">
            <v>0</v>
          </cell>
          <cell r="O96">
            <v>1.4</v>
          </cell>
          <cell r="P96">
            <v>0</v>
          </cell>
          <cell r="Q96">
            <v>0</v>
          </cell>
          <cell r="R96">
            <v>0</v>
          </cell>
          <cell r="S96">
            <v>0</v>
          </cell>
          <cell r="T96">
            <v>0</v>
          </cell>
          <cell r="U96">
            <v>0</v>
          </cell>
          <cell r="V96">
            <v>0</v>
          </cell>
          <cell r="W96">
            <v>0</v>
          </cell>
          <cell r="X96">
            <v>0</v>
          </cell>
          <cell r="Y96">
            <v>8.15</v>
          </cell>
          <cell r="Z96">
            <v>11.260000000000002</v>
          </cell>
          <cell r="AA96">
            <v>18.079999999999998</v>
          </cell>
        </row>
        <row r="97">
          <cell r="A97">
            <v>92</v>
          </cell>
          <cell r="B97" t="str">
            <v>36001</v>
          </cell>
          <cell r="C97" t="str">
            <v>36-1</v>
          </cell>
          <cell r="D97" t="str">
            <v>ALPENA</v>
          </cell>
          <cell r="E97">
            <v>8.27</v>
          </cell>
          <cell r="F97">
            <v>13.23</v>
          </cell>
          <cell r="G97">
            <v>24.09</v>
          </cell>
          <cell r="H97">
            <v>0</v>
          </cell>
          <cell r="J97">
            <v>0</v>
          </cell>
          <cell r="L97">
            <v>1.67</v>
          </cell>
          <cell r="N97">
            <v>0</v>
          </cell>
          <cell r="O97">
            <v>1.38</v>
          </cell>
          <cell r="P97">
            <v>0</v>
          </cell>
          <cell r="Q97">
            <v>0</v>
          </cell>
          <cell r="R97">
            <v>0</v>
          </cell>
          <cell r="S97">
            <v>0.03</v>
          </cell>
          <cell r="T97">
            <v>0.05</v>
          </cell>
          <cell r="U97">
            <v>0.09</v>
          </cell>
          <cell r="V97">
            <v>0</v>
          </cell>
          <cell r="W97">
            <v>0</v>
          </cell>
          <cell r="X97">
            <v>0</v>
          </cell>
          <cell r="Y97">
            <v>11.35</v>
          </cell>
          <cell r="Z97">
            <v>16.330000000000002</v>
          </cell>
          <cell r="AA97">
            <v>27.229999999999997</v>
          </cell>
        </row>
        <row r="98">
          <cell r="A98">
            <v>93</v>
          </cell>
          <cell r="B98" t="str">
            <v>36002</v>
          </cell>
          <cell r="C98" t="str">
            <v>36-2</v>
          </cell>
          <cell r="D98" t="str">
            <v>WESSINGTON SPRINGS</v>
          </cell>
          <cell r="E98">
            <v>5.75</v>
          </cell>
          <cell r="F98">
            <v>9.1999999999999993</v>
          </cell>
          <cell r="G98">
            <v>16.75</v>
          </cell>
          <cell r="H98">
            <v>1.06</v>
          </cell>
          <cell r="I98" t="str">
            <v>*</v>
          </cell>
          <cell r="J98">
            <v>0</v>
          </cell>
          <cell r="L98">
            <v>1.32</v>
          </cell>
          <cell r="N98">
            <v>0.3</v>
          </cell>
          <cell r="O98">
            <v>1.4</v>
          </cell>
          <cell r="P98">
            <v>0</v>
          </cell>
          <cell r="Q98">
            <v>0</v>
          </cell>
          <cell r="R98">
            <v>0</v>
          </cell>
          <cell r="S98">
            <v>0.02</v>
          </cell>
          <cell r="T98">
            <v>0.03</v>
          </cell>
          <cell r="U98">
            <v>0.06</v>
          </cell>
          <cell r="V98">
            <v>0</v>
          </cell>
          <cell r="W98">
            <v>0</v>
          </cell>
          <cell r="X98">
            <v>0</v>
          </cell>
          <cell r="Y98">
            <v>9.8500000000000014</v>
          </cell>
          <cell r="Z98">
            <v>13.31</v>
          </cell>
          <cell r="AA98">
            <v>20.889999999999997</v>
          </cell>
        </row>
        <row r="99">
          <cell r="A99">
            <v>94</v>
          </cell>
          <cell r="B99" t="str">
            <v>37003</v>
          </cell>
          <cell r="C99" t="str">
            <v>37-3</v>
          </cell>
          <cell r="D99" t="str">
            <v>JONES COUNTY</v>
          </cell>
          <cell r="E99">
            <v>5.74</v>
          </cell>
          <cell r="F99">
            <v>9.18</v>
          </cell>
          <cell r="G99">
            <v>16.72</v>
          </cell>
          <cell r="H99">
            <v>0</v>
          </cell>
          <cell r="J99">
            <v>0</v>
          </cell>
          <cell r="L99">
            <v>0.65</v>
          </cell>
          <cell r="N99">
            <v>0.15</v>
          </cell>
          <cell r="O99">
            <v>1.1299999999999999</v>
          </cell>
          <cell r="P99">
            <v>0</v>
          </cell>
          <cell r="Q99">
            <v>0</v>
          </cell>
          <cell r="R99">
            <v>0</v>
          </cell>
          <cell r="S99">
            <v>0</v>
          </cell>
          <cell r="T99">
            <v>0</v>
          </cell>
          <cell r="U99">
            <v>0</v>
          </cell>
          <cell r="V99">
            <v>0</v>
          </cell>
          <cell r="W99">
            <v>0</v>
          </cell>
          <cell r="X99">
            <v>0</v>
          </cell>
          <cell r="Y99">
            <v>7.6700000000000008</v>
          </cell>
          <cell r="Z99">
            <v>11.11</v>
          </cell>
          <cell r="AA99">
            <v>18.649999999999995</v>
          </cell>
        </row>
        <row r="100">
          <cell r="A100">
            <v>95</v>
          </cell>
          <cell r="B100" t="str">
            <v>38001</v>
          </cell>
          <cell r="C100" t="str">
            <v>38-1</v>
          </cell>
          <cell r="D100" t="str">
            <v>ARLINGTON</v>
          </cell>
          <cell r="E100">
            <v>5.75</v>
          </cell>
          <cell r="F100">
            <v>9.1999999999999993</v>
          </cell>
          <cell r="G100">
            <v>16.75</v>
          </cell>
          <cell r="H100">
            <v>0</v>
          </cell>
          <cell r="J100">
            <v>0</v>
          </cell>
          <cell r="L100">
            <v>2.1</v>
          </cell>
          <cell r="N100">
            <v>0.24</v>
          </cell>
          <cell r="O100">
            <v>1.2</v>
          </cell>
          <cell r="P100">
            <v>0</v>
          </cell>
          <cell r="Q100">
            <v>0</v>
          </cell>
          <cell r="R100">
            <v>0</v>
          </cell>
          <cell r="S100">
            <v>0.04</v>
          </cell>
          <cell r="T100">
            <v>0.06</v>
          </cell>
          <cell r="U100">
            <v>0.12</v>
          </cell>
          <cell r="V100">
            <v>0</v>
          </cell>
          <cell r="W100">
            <v>0</v>
          </cell>
          <cell r="X100">
            <v>0</v>
          </cell>
          <cell r="Y100">
            <v>9.3299999999999983</v>
          </cell>
          <cell r="Z100">
            <v>12.799999999999999</v>
          </cell>
          <cell r="AA100">
            <v>20.41</v>
          </cell>
        </row>
        <row r="101">
          <cell r="A101">
            <v>96</v>
          </cell>
          <cell r="B101" t="str">
            <v>38002</v>
          </cell>
          <cell r="C101" t="str">
            <v>38-2</v>
          </cell>
          <cell r="D101" t="str">
            <v>DE SMET</v>
          </cell>
          <cell r="E101">
            <v>5.73</v>
          </cell>
          <cell r="F101">
            <v>9.17</v>
          </cell>
          <cell r="G101">
            <v>16.690000000000001</v>
          </cell>
          <cell r="H101">
            <v>2.8</v>
          </cell>
          <cell r="J101">
            <v>0</v>
          </cell>
          <cell r="L101">
            <v>0.76</v>
          </cell>
          <cell r="N101">
            <v>0</v>
          </cell>
          <cell r="O101">
            <v>1.3</v>
          </cell>
          <cell r="P101">
            <v>0</v>
          </cell>
          <cell r="Q101">
            <v>0</v>
          </cell>
          <cell r="R101">
            <v>0</v>
          </cell>
          <cell r="S101">
            <v>0.04</v>
          </cell>
          <cell r="T101">
            <v>0.06</v>
          </cell>
          <cell r="U101">
            <v>0.12</v>
          </cell>
          <cell r="V101">
            <v>0</v>
          </cell>
          <cell r="W101">
            <v>0</v>
          </cell>
          <cell r="X101">
            <v>0</v>
          </cell>
          <cell r="Y101">
            <v>10.63</v>
          </cell>
          <cell r="Z101">
            <v>14.09</v>
          </cell>
          <cell r="AA101">
            <v>21.670000000000005</v>
          </cell>
        </row>
        <row r="102">
          <cell r="A102">
            <v>97</v>
          </cell>
          <cell r="B102" t="str">
            <v>38003</v>
          </cell>
          <cell r="C102" t="str">
            <v>38-3</v>
          </cell>
          <cell r="D102" t="str">
            <v>LAKE PRESTON</v>
          </cell>
          <cell r="E102">
            <v>5.75</v>
          </cell>
          <cell r="F102">
            <v>9.1999999999999993</v>
          </cell>
          <cell r="G102">
            <v>16.75</v>
          </cell>
          <cell r="H102">
            <v>0</v>
          </cell>
          <cell r="J102">
            <v>0</v>
          </cell>
          <cell r="L102">
            <v>1.1000000000000001</v>
          </cell>
          <cell r="N102">
            <v>0</v>
          </cell>
          <cell r="O102">
            <v>1.21</v>
          </cell>
          <cell r="P102">
            <v>0</v>
          </cell>
          <cell r="Q102">
            <v>0</v>
          </cell>
          <cell r="R102">
            <v>0</v>
          </cell>
          <cell r="S102">
            <v>0.01</v>
          </cell>
          <cell r="T102">
            <v>0.02</v>
          </cell>
          <cell r="U102">
            <v>0.03</v>
          </cell>
          <cell r="V102">
            <v>0</v>
          </cell>
          <cell r="W102">
            <v>0</v>
          </cell>
          <cell r="X102">
            <v>0</v>
          </cell>
          <cell r="Y102">
            <v>8.0699999999999985</v>
          </cell>
          <cell r="Z102">
            <v>11.529999999999998</v>
          </cell>
          <cell r="AA102">
            <v>19.090000000000003</v>
          </cell>
        </row>
        <row r="103">
          <cell r="A103">
            <v>98</v>
          </cell>
          <cell r="B103" t="str">
            <v>39001</v>
          </cell>
          <cell r="C103" t="str">
            <v>39-1</v>
          </cell>
          <cell r="D103" t="str">
            <v>CHESTER AREA</v>
          </cell>
          <cell r="E103">
            <v>5.75</v>
          </cell>
          <cell r="F103">
            <v>9.1999999999999993</v>
          </cell>
          <cell r="G103">
            <v>16.75</v>
          </cell>
          <cell r="H103">
            <v>0.97</v>
          </cell>
          <cell r="J103">
            <v>0</v>
          </cell>
          <cell r="L103">
            <v>3</v>
          </cell>
          <cell r="N103">
            <v>0</v>
          </cell>
          <cell r="O103">
            <v>1.4</v>
          </cell>
          <cell r="P103">
            <v>0</v>
          </cell>
          <cell r="Q103">
            <v>0</v>
          </cell>
          <cell r="R103">
            <v>0</v>
          </cell>
          <cell r="S103">
            <v>0.02</v>
          </cell>
          <cell r="T103">
            <v>0.03</v>
          </cell>
          <cell r="U103">
            <v>0.06</v>
          </cell>
          <cell r="V103">
            <v>0</v>
          </cell>
          <cell r="W103">
            <v>0</v>
          </cell>
          <cell r="X103">
            <v>0</v>
          </cell>
          <cell r="Y103">
            <v>11.139999999999999</v>
          </cell>
          <cell r="Z103">
            <v>14.6</v>
          </cell>
          <cell r="AA103">
            <v>22.179999999999996</v>
          </cell>
        </row>
        <row r="104">
          <cell r="A104">
            <v>99</v>
          </cell>
          <cell r="B104" t="str">
            <v>39002</v>
          </cell>
          <cell r="C104" t="str">
            <v>39-2</v>
          </cell>
          <cell r="D104" t="str">
            <v>LAKE CENTRAL</v>
          </cell>
          <cell r="E104">
            <v>5.75</v>
          </cell>
          <cell r="F104">
            <v>9.1999999999999993</v>
          </cell>
          <cell r="G104">
            <v>16.75</v>
          </cell>
          <cell r="H104">
            <v>0</v>
          </cell>
          <cell r="J104">
            <v>0</v>
          </cell>
          <cell r="L104">
            <v>3</v>
          </cell>
          <cell r="N104">
            <v>0</v>
          </cell>
          <cell r="O104">
            <v>1.4</v>
          </cell>
          <cell r="P104">
            <v>0</v>
          </cell>
          <cell r="Q104">
            <v>0</v>
          </cell>
          <cell r="R104">
            <v>0</v>
          </cell>
          <cell r="S104">
            <v>7.0000000000000007E-2</v>
          </cell>
          <cell r="T104">
            <v>0.11</v>
          </cell>
          <cell r="U104">
            <v>0.2</v>
          </cell>
          <cell r="V104">
            <v>0.01</v>
          </cell>
          <cell r="W104">
            <v>0.01</v>
          </cell>
          <cell r="X104">
            <v>0.01</v>
          </cell>
          <cell r="Y104">
            <v>10.23</v>
          </cell>
          <cell r="Z104">
            <v>13.719999999999999</v>
          </cell>
          <cell r="AA104">
            <v>21.36</v>
          </cell>
        </row>
        <row r="105">
          <cell r="A105">
            <v>100</v>
          </cell>
          <cell r="B105" t="str">
            <v>39004</v>
          </cell>
          <cell r="C105" t="str">
            <v>39-4</v>
          </cell>
          <cell r="D105" t="str">
            <v>RUTLAND</v>
          </cell>
          <cell r="E105">
            <v>8.17</v>
          </cell>
          <cell r="F105">
            <v>13.07</v>
          </cell>
          <cell r="G105">
            <v>23.8</v>
          </cell>
          <cell r="H105">
            <v>0</v>
          </cell>
          <cell r="J105">
            <v>0</v>
          </cell>
          <cell r="L105">
            <v>0</v>
          </cell>
          <cell r="N105">
            <v>0</v>
          </cell>
          <cell r="O105">
            <v>1.37</v>
          </cell>
          <cell r="P105">
            <v>0</v>
          </cell>
          <cell r="Q105">
            <v>0</v>
          </cell>
          <cell r="R105">
            <v>0</v>
          </cell>
          <cell r="S105">
            <v>0.02</v>
          </cell>
          <cell r="T105">
            <v>0.03</v>
          </cell>
          <cell r="U105">
            <v>0.06</v>
          </cell>
          <cell r="V105">
            <v>0</v>
          </cell>
          <cell r="W105">
            <v>0</v>
          </cell>
          <cell r="X105">
            <v>0</v>
          </cell>
          <cell r="Y105">
            <v>9.5599999999999987</v>
          </cell>
          <cell r="Z105">
            <v>14.47</v>
          </cell>
          <cell r="AA105">
            <v>25.23</v>
          </cell>
        </row>
        <row r="106">
          <cell r="A106">
            <v>101</v>
          </cell>
          <cell r="B106" t="str">
            <v>39005</v>
          </cell>
          <cell r="C106" t="str">
            <v>39-5</v>
          </cell>
          <cell r="D106" t="str">
            <v>OLDHAM-RAMONA</v>
          </cell>
          <cell r="E106">
            <v>8.6</v>
          </cell>
          <cell r="F106">
            <v>13.759999999999998</v>
          </cell>
          <cell r="G106">
            <v>25.05</v>
          </cell>
          <cell r="H106">
            <v>0</v>
          </cell>
          <cell r="J106">
            <v>0</v>
          </cell>
          <cell r="L106">
            <v>0.32</v>
          </cell>
          <cell r="N106">
            <v>0</v>
          </cell>
          <cell r="O106">
            <v>1.4</v>
          </cell>
          <cell r="P106">
            <v>0</v>
          </cell>
          <cell r="Q106">
            <v>0</v>
          </cell>
          <cell r="R106">
            <v>0</v>
          </cell>
          <cell r="S106">
            <v>0</v>
          </cell>
          <cell r="T106">
            <v>0</v>
          </cell>
          <cell r="U106">
            <v>0</v>
          </cell>
          <cell r="V106">
            <v>0</v>
          </cell>
          <cell r="W106">
            <v>0</v>
          </cell>
          <cell r="X106">
            <v>0</v>
          </cell>
          <cell r="Y106">
            <v>10.32</v>
          </cell>
          <cell r="Z106">
            <v>15.479999999999999</v>
          </cell>
          <cell r="AA106">
            <v>26.77</v>
          </cell>
        </row>
        <row r="107">
          <cell r="A107">
            <v>102</v>
          </cell>
          <cell r="B107" t="str">
            <v>40001</v>
          </cell>
          <cell r="C107" t="str">
            <v>40-1</v>
          </cell>
          <cell r="D107" t="str">
            <v>LEAD-DEADWOOD</v>
          </cell>
          <cell r="E107">
            <v>5.24</v>
          </cell>
          <cell r="F107">
            <v>8.3800000000000008</v>
          </cell>
          <cell r="G107">
            <v>15.26</v>
          </cell>
          <cell r="H107">
            <v>0</v>
          </cell>
          <cell r="J107">
            <v>0</v>
          </cell>
          <cell r="L107">
            <v>1.72</v>
          </cell>
          <cell r="N107">
            <v>0.28000000000000003</v>
          </cell>
          <cell r="O107">
            <v>1.4</v>
          </cell>
          <cell r="P107">
            <v>0</v>
          </cell>
          <cell r="Q107">
            <v>0</v>
          </cell>
          <cell r="R107">
            <v>0</v>
          </cell>
          <cell r="S107">
            <v>0.01</v>
          </cell>
          <cell r="T107">
            <v>0.02</v>
          </cell>
          <cell r="U107">
            <v>0.03</v>
          </cell>
          <cell r="V107">
            <v>0</v>
          </cell>
          <cell r="W107">
            <v>0</v>
          </cell>
          <cell r="X107">
            <v>0</v>
          </cell>
          <cell r="Y107">
            <v>8.65</v>
          </cell>
          <cell r="Z107">
            <v>11.8</v>
          </cell>
          <cell r="AA107">
            <v>18.690000000000001</v>
          </cell>
        </row>
        <row r="108">
          <cell r="A108">
            <v>103</v>
          </cell>
          <cell r="B108" t="str">
            <v>40002</v>
          </cell>
          <cell r="C108" t="str">
            <v>40-2</v>
          </cell>
          <cell r="D108" t="str">
            <v>SPEARFISH</v>
          </cell>
          <cell r="E108">
            <v>5.75</v>
          </cell>
          <cell r="F108">
            <v>9.1999999999999993</v>
          </cell>
          <cell r="G108">
            <v>16.75</v>
          </cell>
          <cell r="H108">
            <v>1.42</v>
          </cell>
          <cell r="J108">
            <v>0</v>
          </cell>
          <cell r="L108">
            <v>3</v>
          </cell>
          <cell r="N108">
            <v>0</v>
          </cell>
          <cell r="O108">
            <v>1.4</v>
          </cell>
          <cell r="P108">
            <v>0</v>
          </cell>
          <cell r="Q108">
            <v>0</v>
          </cell>
          <cell r="R108">
            <v>0</v>
          </cell>
          <cell r="S108">
            <v>0.01</v>
          </cell>
          <cell r="T108">
            <v>0.02</v>
          </cell>
          <cell r="U108">
            <v>0.03</v>
          </cell>
          <cell r="V108">
            <v>0</v>
          </cell>
          <cell r="W108">
            <v>0</v>
          </cell>
          <cell r="X108">
            <v>0</v>
          </cell>
          <cell r="Y108">
            <v>11.58</v>
          </cell>
          <cell r="Z108">
            <v>15.04</v>
          </cell>
          <cell r="AA108">
            <v>22.6</v>
          </cell>
        </row>
        <row r="109">
          <cell r="A109">
            <v>104</v>
          </cell>
          <cell r="B109" t="str">
            <v>41001</v>
          </cell>
          <cell r="C109" t="str">
            <v>41-1</v>
          </cell>
          <cell r="D109" t="str">
            <v>CANTON</v>
          </cell>
          <cell r="E109">
            <v>5.75</v>
          </cell>
          <cell r="F109">
            <v>9.1999999999999993</v>
          </cell>
          <cell r="G109">
            <v>16.75</v>
          </cell>
          <cell r="H109">
            <v>2.85</v>
          </cell>
          <cell r="J109">
            <v>0</v>
          </cell>
          <cell r="L109">
            <v>2.65</v>
          </cell>
          <cell r="N109">
            <v>0</v>
          </cell>
          <cell r="O109">
            <v>1.4</v>
          </cell>
          <cell r="P109">
            <v>0</v>
          </cell>
          <cell r="Q109">
            <v>0</v>
          </cell>
          <cell r="R109">
            <v>0</v>
          </cell>
          <cell r="S109">
            <v>0.13</v>
          </cell>
          <cell r="T109">
            <v>0.21</v>
          </cell>
          <cell r="U109">
            <v>0.38</v>
          </cell>
          <cell r="V109">
            <v>0.02</v>
          </cell>
          <cell r="W109">
            <v>0.02</v>
          </cell>
          <cell r="X109">
            <v>0.02</v>
          </cell>
          <cell r="Y109">
            <v>12.8</v>
          </cell>
          <cell r="Z109">
            <v>16.329999999999998</v>
          </cell>
          <cell r="AA109">
            <v>24.049999999999997</v>
          </cell>
        </row>
        <row r="110">
          <cell r="A110">
            <v>105</v>
          </cell>
          <cell r="B110" t="str">
            <v>41002</v>
          </cell>
          <cell r="C110" t="str">
            <v>41-2</v>
          </cell>
          <cell r="D110" t="str">
            <v>HARRISBURG</v>
          </cell>
          <cell r="E110">
            <v>5.75</v>
          </cell>
          <cell r="F110">
            <v>9.1999999999999993</v>
          </cell>
          <cell r="G110">
            <v>16.75</v>
          </cell>
          <cell r="H110">
            <v>0.97</v>
          </cell>
          <cell r="I110" t="str">
            <v>*</v>
          </cell>
          <cell r="J110">
            <v>0.41</v>
          </cell>
          <cell r="K110" t="str">
            <v>*</v>
          </cell>
          <cell r="L110">
            <v>1.34</v>
          </cell>
          <cell r="N110">
            <v>0.3</v>
          </cell>
          <cell r="O110">
            <v>1.4</v>
          </cell>
          <cell r="P110">
            <v>0</v>
          </cell>
          <cell r="Q110">
            <v>0</v>
          </cell>
          <cell r="R110">
            <v>0</v>
          </cell>
          <cell r="S110">
            <v>0.01</v>
          </cell>
          <cell r="T110">
            <v>0.02</v>
          </cell>
          <cell r="U110">
            <v>0.03</v>
          </cell>
          <cell r="V110">
            <v>0</v>
          </cell>
          <cell r="W110">
            <v>0</v>
          </cell>
          <cell r="X110">
            <v>0</v>
          </cell>
          <cell r="Y110">
            <v>10.180000000000001</v>
          </cell>
          <cell r="Z110">
            <v>13.64</v>
          </cell>
          <cell r="AA110">
            <v>21.2</v>
          </cell>
        </row>
        <row r="111">
          <cell r="A111">
            <v>106</v>
          </cell>
          <cell r="B111" t="str">
            <v>41004</v>
          </cell>
          <cell r="C111" t="str">
            <v>41-4</v>
          </cell>
          <cell r="D111" t="str">
            <v>LENNOX</v>
          </cell>
          <cell r="E111">
            <v>5.75</v>
          </cell>
          <cell r="F111">
            <v>9.1999999999999993</v>
          </cell>
          <cell r="G111">
            <v>16.75</v>
          </cell>
          <cell r="H111">
            <v>0.6</v>
          </cell>
          <cell r="J111">
            <v>0</v>
          </cell>
          <cell r="L111">
            <v>3</v>
          </cell>
          <cell r="N111">
            <v>0</v>
          </cell>
          <cell r="O111">
            <v>1.4</v>
          </cell>
          <cell r="P111">
            <v>0</v>
          </cell>
          <cell r="Q111">
            <v>0</v>
          </cell>
          <cell r="R111">
            <v>0</v>
          </cell>
          <cell r="S111">
            <v>0.01</v>
          </cell>
          <cell r="T111">
            <v>0.02</v>
          </cell>
          <cell r="U111">
            <v>0.03</v>
          </cell>
          <cell r="V111">
            <v>0</v>
          </cell>
          <cell r="W111">
            <v>0</v>
          </cell>
          <cell r="X111">
            <v>0</v>
          </cell>
          <cell r="Y111">
            <v>10.76</v>
          </cell>
          <cell r="Z111">
            <v>14.219999999999999</v>
          </cell>
          <cell r="AA111">
            <v>21.78</v>
          </cell>
        </row>
        <row r="112">
          <cell r="A112">
            <v>107</v>
          </cell>
          <cell r="B112" t="str">
            <v>42001</v>
          </cell>
          <cell r="C112" t="str">
            <v>42-1</v>
          </cell>
          <cell r="D112" t="str">
            <v>LYMAN</v>
          </cell>
          <cell r="E112">
            <v>5.75</v>
          </cell>
          <cell r="F112">
            <v>9.1999999999999993</v>
          </cell>
          <cell r="G112">
            <v>16.75</v>
          </cell>
          <cell r="H112">
            <v>0</v>
          </cell>
          <cell r="J112">
            <v>0</v>
          </cell>
          <cell r="L112">
            <v>0.82</v>
          </cell>
          <cell r="N112">
            <v>0.3</v>
          </cell>
          <cell r="O112">
            <v>1.4</v>
          </cell>
          <cell r="P112">
            <v>0</v>
          </cell>
          <cell r="Q112">
            <v>0</v>
          </cell>
          <cell r="R112">
            <v>0</v>
          </cell>
          <cell r="S112">
            <v>0</v>
          </cell>
          <cell r="T112">
            <v>0</v>
          </cell>
          <cell r="U112">
            <v>0</v>
          </cell>
          <cell r="V112">
            <v>0</v>
          </cell>
          <cell r="W112">
            <v>0</v>
          </cell>
          <cell r="X112">
            <v>0</v>
          </cell>
          <cell r="Y112">
            <v>8.27</v>
          </cell>
          <cell r="Z112">
            <v>11.72</v>
          </cell>
          <cell r="AA112">
            <v>19.27</v>
          </cell>
        </row>
        <row r="113">
          <cell r="A113">
            <v>108</v>
          </cell>
          <cell r="B113" t="str">
            <v>43001</v>
          </cell>
          <cell r="C113" t="str">
            <v>43-1</v>
          </cell>
          <cell r="D113" t="str">
            <v>CANISTOTA</v>
          </cell>
          <cell r="E113">
            <v>5.75</v>
          </cell>
          <cell r="F113">
            <v>9.1999999999999993</v>
          </cell>
          <cell r="G113">
            <v>16.75</v>
          </cell>
          <cell r="H113">
            <v>0</v>
          </cell>
          <cell r="J113">
            <v>0</v>
          </cell>
          <cell r="L113">
            <v>2.31</v>
          </cell>
          <cell r="N113">
            <v>0</v>
          </cell>
          <cell r="O113">
            <v>1.37</v>
          </cell>
          <cell r="P113">
            <v>0</v>
          </cell>
          <cell r="Q113">
            <v>0</v>
          </cell>
          <cell r="R113">
            <v>0</v>
          </cell>
          <cell r="S113">
            <v>0.01</v>
          </cell>
          <cell r="T113">
            <v>0.02</v>
          </cell>
          <cell r="U113">
            <v>0.03</v>
          </cell>
          <cell r="V113">
            <v>0</v>
          </cell>
          <cell r="W113">
            <v>0</v>
          </cell>
          <cell r="X113">
            <v>0</v>
          </cell>
          <cell r="Y113">
            <v>9.44</v>
          </cell>
          <cell r="Z113">
            <v>12.899999999999999</v>
          </cell>
          <cell r="AA113">
            <v>20.46</v>
          </cell>
        </row>
        <row r="114">
          <cell r="A114">
            <v>109</v>
          </cell>
          <cell r="B114" t="str">
            <v>43002</v>
          </cell>
          <cell r="C114" t="str">
            <v>43-2</v>
          </cell>
          <cell r="D114" t="str">
            <v>MONTROSE</v>
          </cell>
          <cell r="E114">
            <v>5.75</v>
          </cell>
          <cell r="F114">
            <v>9.1999999999999993</v>
          </cell>
          <cell r="G114">
            <v>16.75</v>
          </cell>
          <cell r="H114">
            <v>0</v>
          </cell>
          <cell r="J114">
            <v>0</v>
          </cell>
          <cell r="L114">
            <v>1.34</v>
          </cell>
          <cell r="N114">
            <v>0</v>
          </cell>
          <cell r="O114">
            <v>1.4</v>
          </cell>
          <cell r="P114">
            <v>0</v>
          </cell>
          <cell r="Q114">
            <v>0</v>
          </cell>
          <cell r="R114">
            <v>0</v>
          </cell>
          <cell r="S114">
            <v>0.05</v>
          </cell>
          <cell r="T114">
            <v>0.08</v>
          </cell>
          <cell r="U114">
            <v>0.15</v>
          </cell>
          <cell r="V114">
            <v>0.01</v>
          </cell>
          <cell r="W114">
            <v>0.01</v>
          </cell>
          <cell r="X114">
            <v>0.01</v>
          </cell>
          <cell r="Y114">
            <v>8.5500000000000007</v>
          </cell>
          <cell r="Z114">
            <v>12.03</v>
          </cell>
          <cell r="AA114">
            <v>19.649999999999999</v>
          </cell>
        </row>
        <row r="115">
          <cell r="A115">
            <v>110</v>
          </cell>
          <cell r="B115" t="str">
            <v>43006</v>
          </cell>
          <cell r="C115" t="str">
            <v>43-6</v>
          </cell>
          <cell r="D115" t="str">
            <v>BRIDGEWATER</v>
          </cell>
          <cell r="E115">
            <v>5.75</v>
          </cell>
          <cell r="F115">
            <v>9.1999999999999993</v>
          </cell>
          <cell r="G115">
            <v>16.75</v>
          </cell>
          <cell r="H115">
            <v>0</v>
          </cell>
          <cell r="J115">
            <v>0</v>
          </cell>
          <cell r="L115">
            <v>2.99</v>
          </cell>
          <cell r="N115">
            <v>0</v>
          </cell>
          <cell r="O115">
            <v>1.4</v>
          </cell>
          <cell r="P115">
            <v>0</v>
          </cell>
          <cell r="Q115">
            <v>0</v>
          </cell>
          <cell r="R115">
            <v>0</v>
          </cell>
          <cell r="S115">
            <v>0.02</v>
          </cell>
          <cell r="T115">
            <v>0.03</v>
          </cell>
          <cell r="U115">
            <v>0.06</v>
          </cell>
          <cell r="V115">
            <v>0</v>
          </cell>
          <cell r="W115">
            <v>0</v>
          </cell>
          <cell r="X115">
            <v>0</v>
          </cell>
          <cell r="Y115">
            <v>10.16</v>
          </cell>
          <cell r="Z115">
            <v>13.62</v>
          </cell>
          <cell r="AA115">
            <v>21.2</v>
          </cell>
        </row>
        <row r="116">
          <cell r="A116">
            <v>111</v>
          </cell>
          <cell r="B116" t="str">
            <v>43007</v>
          </cell>
          <cell r="C116" t="str">
            <v>43-7</v>
          </cell>
          <cell r="D116" t="str">
            <v>MC COOK CENTRAL</v>
          </cell>
          <cell r="E116">
            <v>5.75</v>
          </cell>
          <cell r="F116">
            <v>9.1999999999999993</v>
          </cell>
          <cell r="G116">
            <v>16.75</v>
          </cell>
          <cell r="H116">
            <v>0</v>
          </cell>
          <cell r="J116">
            <v>0</v>
          </cell>
          <cell r="L116">
            <v>1.64</v>
          </cell>
          <cell r="N116">
            <v>0</v>
          </cell>
          <cell r="O116">
            <v>1.4</v>
          </cell>
          <cell r="P116">
            <v>0</v>
          </cell>
          <cell r="Q116">
            <v>0</v>
          </cell>
          <cell r="R116">
            <v>0</v>
          </cell>
          <cell r="S116">
            <v>0.03</v>
          </cell>
          <cell r="T116">
            <v>0.05</v>
          </cell>
          <cell r="U116">
            <v>0.09</v>
          </cell>
          <cell r="V116">
            <v>0.01</v>
          </cell>
          <cell r="W116">
            <v>0.01</v>
          </cell>
          <cell r="X116">
            <v>0.01</v>
          </cell>
          <cell r="Y116">
            <v>8.8299999999999983</v>
          </cell>
          <cell r="Z116">
            <v>12.3</v>
          </cell>
          <cell r="AA116">
            <v>19.89</v>
          </cell>
        </row>
        <row r="117">
          <cell r="A117">
            <v>112</v>
          </cell>
          <cell r="B117" t="str">
            <v>44001</v>
          </cell>
          <cell r="C117" t="str">
            <v>44-1</v>
          </cell>
          <cell r="D117" t="str">
            <v>EUREKA</v>
          </cell>
          <cell r="E117">
            <v>5.75</v>
          </cell>
          <cell r="F117">
            <v>9.1999999999999993</v>
          </cell>
          <cell r="G117">
            <v>16.75</v>
          </cell>
          <cell r="H117">
            <v>0</v>
          </cell>
          <cell r="J117">
            <v>0</v>
          </cell>
          <cell r="L117">
            <v>1.84</v>
          </cell>
          <cell r="N117">
            <v>0.16</v>
          </cell>
          <cell r="O117">
            <v>0.86</v>
          </cell>
          <cell r="P117">
            <v>0</v>
          </cell>
          <cell r="Q117">
            <v>0</v>
          </cell>
          <cell r="R117">
            <v>0</v>
          </cell>
          <cell r="S117">
            <v>0</v>
          </cell>
          <cell r="T117">
            <v>0</v>
          </cell>
          <cell r="U117">
            <v>0</v>
          </cell>
          <cell r="V117">
            <v>0</v>
          </cell>
          <cell r="W117">
            <v>0</v>
          </cell>
          <cell r="X117">
            <v>0</v>
          </cell>
          <cell r="Y117">
            <v>8.61</v>
          </cell>
          <cell r="Z117">
            <v>12.059999999999999</v>
          </cell>
          <cell r="AA117">
            <v>19.61</v>
          </cell>
        </row>
        <row r="118">
          <cell r="A118">
            <v>113</v>
          </cell>
          <cell r="B118" t="str">
            <v>44002</v>
          </cell>
          <cell r="C118" t="str">
            <v>44-2</v>
          </cell>
          <cell r="D118" t="str">
            <v>LEOLA</v>
          </cell>
          <cell r="E118">
            <v>5.75</v>
          </cell>
          <cell r="F118">
            <v>9.1999999999999993</v>
          </cell>
          <cell r="G118">
            <v>16.75</v>
          </cell>
          <cell r="H118">
            <v>0</v>
          </cell>
          <cell r="J118">
            <v>0</v>
          </cell>
          <cell r="L118">
            <v>0.67</v>
          </cell>
          <cell r="N118">
            <v>0.3</v>
          </cell>
          <cell r="O118">
            <v>1.06</v>
          </cell>
          <cell r="P118">
            <v>0</v>
          </cell>
          <cell r="Q118">
            <v>0</v>
          </cell>
          <cell r="R118">
            <v>0</v>
          </cell>
          <cell r="S118">
            <v>0.04</v>
          </cell>
          <cell r="T118">
            <v>0.06</v>
          </cell>
          <cell r="U118">
            <v>0.12</v>
          </cell>
          <cell r="V118">
            <v>0.01</v>
          </cell>
          <cell r="W118">
            <v>0.01</v>
          </cell>
          <cell r="X118">
            <v>0.01</v>
          </cell>
          <cell r="Y118">
            <v>7.8299999999999992</v>
          </cell>
          <cell r="Z118">
            <v>11.3</v>
          </cell>
          <cell r="AA118">
            <v>18.910000000000004</v>
          </cell>
        </row>
        <row r="119">
          <cell r="A119">
            <v>114</v>
          </cell>
          <cell r="B119" t="str">
            <v>45001</v>
          </cell>
          <cell r="C119" t="str">
            <v>45-1</v>
          </cell>
          <cell r="D119" t="str">
            <v>BRITTON</v>
          </cell>
          <cell r="E119">
            <v>5.75</v>
          </cell>
          <cell r="F119">
            <v>9.1999999999999993</v>
          </cell>
          <cell r="G119">
            <v>16.75</v>
          </cell>
          <cell r="H119">
            <v>0</v>
          </cell>
          <cell r="J119">
            <v>0</v>
          </cell>
          <cell r="L119">
            <v>2.1</v>
          </cell>
          <cell r="N119">
            <v>0.3</v>
          </cell>
          <cell r="O119">
            <v>1.05</v>
          </cell>
          <cell r="P119">
            <v>0</v>
          </cell>
          <cell r="Q119">
            <v>0</v>
          </cell>
          <cell r="R119">
            <v>0</v>
          </cell>
          <cell r="S119">
            <v>0.05</v>
          </cell>
          <cell r="T119">
            <v>0.08</v>
          </cell>
          <cell r="U119">
            <v>0.15</v>
          </cell>
          <cell r="V119">
            <v>0.01</v>
          </cell>
          <cell r="W119">
            <v>0.01</v>
          </cell>
          <cell r="X119">
            <v>0.01</v>
          </cell>
          <cell r="Y119">
            <v>9.2600000000000016</v>
          </cell>
          <cell r="Z119">
            <v>12.74</v>
          </cell>
          <cell r="AA119">
            <v>20.360000000000003</v>
          </cell>
        </row>
        <row r="120">
          <cell r="A120">
            <v>115</v>
          </cell>
          <cell r="B120" t="str">
            <v>45002</v>
          </cell>
          <cell r="C120" t="str">
            <v>45-2</v>
          </cell>
          <cell r="D120" t="str">
            <v>LANGFORD</v>
          </cell>
          <cell r="E120">
            <v>5.75</v>
          </cell>
          <cell r="F120">
            <v>9.1999999999999993</v>
          </cell>
          <cell r="G120">
            <v>16.75</v>
          </cell>
          <cell r="H120">
            <v>0</v>
          </cell>
          <cell r="J120">
            <v>0</v>
          </cell>
          <cell r="L120">
            <v>2.02</v>
          </cell>
          <cell r="N120">
            <v>0.3</v>
          </cell>
          <cell r="O120">
            <v>1.21</v>
          </cell>
          <cell r="P120">
            <v>0</v>
          </cell>
          <cell r="Q120">
            <v>0</v>
          </cell>
          <cell r="R120">
            <v>0</v>
          </cell>
          <cell r="S120">
            <v>0.04</v>
          </cell>
          <cell r="T120">
            <v>0.06</v>
          </cell>
          <cell r="U120">
            <v>0.12</v>
          </cell>
          <cell r="V120">
            <v>0</v>
          </cell>
          <cell r="W120">
            <v>0</v>
          </cell>
          <cell r="X120">
            <v>0</v>
          </cell>
          <cell r="Y120">
            <v>9.32</v>
          </cell>
          <cell r="Z120">
            <v>12.790000000000001</v>
          </cell>
          <cell r="AA120">
            <v>20.400000000000002</v>
          </cell>
        </row>
        <row r="121">
          <cell r="A121">
            <v>116</v>
          </cell>
          <cell r="B121" t="str">
            <v>45003</v>
          </cell>
          <cell r="C121" t="str">
            <v>45-3</v>
          </cell>
          <cell r="D121" t="str">
            <v>VEBLEN</v>
          </cell>
          <cell r="E121">
            <v>5.75</v>
          </cell>
          <cell r="F121">
            <v>9.1999999999999993</v>
          </cell>
          <cell r="G121">
            <v>16.75</v>
          </cell>
          <cell r="H121">
            <v>0</v>
          </cell>
          <cell r="J121">
            <v>0</v>
          </cell>
          <cell r="L121">
            <v>1.97</v>
          </cell>
          <cell r="N121">
            <v>0</v>
          </cell>
          <cell r="O121">
            <v>1.36</v>
          </cell>
          <cell r="P121">
            <v>0</v>
          </cell>
          <cell r="Q121">
            <v>0</v>
          </cell>
          <cell r="R121">
            <v>0</v>
          </cell>
          <cell r="S121">
            <v>0.01</v>
          </cell>
          <cell r="T121">
            <v>0.02</v>
          </cell>
          <cell r="U121">
            <v>0.03</v>
          </cell>
          <cell r="V121">
            <v>0</v>
          </cell>
          <cell r="W121">
            <v>0</v>
          </cell>
          <cell r="X121">
            <v>0</v>
          </cell>
          <cell r="Y121">
            <v>9.09</v>
          </cell>
          <cell r="Z121">
            <v>12.549999999999999</v>
          </cell>
          <cell r="AA121">
            <v>20.11</v>
          </cell>
        </row>
        <row r="122">
          <cell r="A122">
            <v>117</v>
          </cell>
          <cell r="B122" t="str">
            <v>46001</v>
          </cell>
          <cell r="C122" t="str">
            <v>46-1</v>
          </cell>
          <cell r="D122" t="str">
            <v>MEADE</v>
          </cell>
          <cell r="E122">
            <v>5.75</v>
          </cell>
          <cell r="F122">
            <v>9.1999999999999993</v>
          </cell>
          <cell r="G122">
            <v>16.75</v>
          </cell>
          <cell r="H122">
            <v>0</v>
          </cell>
          <cell r="J122">
            <v>0</v>
          </cell>
          <cell r="L122">
            <v>2.08</v>
          </cell>
          <cell r="N122">
            <v>0</v>
          </cell>
          <cell r="O122">
            <v>1.4</v>
          </cell>
          <cell r="P122">
            <v>0</v>
          </cell>
          <cell r="Q122">
            <v>0</v>
          </cell>
          <cell r="R122">
            <v>0</v>
          </cell>
          <cell r="S122">
            <v>0.06</v>
          </cell>
          <cell r="T122">
            <v>0.1</v>
          </cell>
          <cell r="U122">
            <v>0.17</v>
          </cell>
          <cell r="V122">
            <v>0.01</v>
          </cell>
          <cell r="W122">
            <v>0.01</v>
          </cell>
          <cell r="X122">
            <v>0.01</v>
          </cell>
          <cell r="Y122">
            <v>9.3000000000000007</v>
          </cell>
          <cell r="Z122">
            <v>12.79</v>
          </cell>
          <cell r="AA122">
            <v>20.41</v>
          </cell>
        </row>
        <row r="123">
          <cell r="A123">
            <v>118</v>
          </cell>
          <cell r="B123" t="str">
            <v>46002</v>
          </cell>
          <cell r="C123" t="str">
            <v>46-2</v>
          </cell>
          <cell r="D123" t="str">
            <v>FAITH</v>
          </cell>
          <cell r="E123">
            <v>5.75</v>
          </cell>
          <cell r="F123">
            <v>9.1999999999999993</v>
          </cell>
          <cell r="G123">
            <v>16.75</v>
          </cell>
          <cell r="H123">
            <v>0</v>
          </cell>
          <cell r="J123">
            <v>0</v>
          </cell>
          <cell r="L123">
            <v>1.1000000000000001</v>
          </cell>
          <cell r="N123">
            <v>0</v>
          </cell>
          <cell r="O123">
            <v>1.19</v>
          </cell>
          <cell r="P123">
            <v>0</v>
          </cell>
          <cell r="Q123">
            <v>0</v>
          </cell>
          <cell r="R123">
            <v>0</v>
          </cell>
          <cell r="S123">
            <v>0.01</v>
          </cell>
          <cell r="T123">
            <v>0.02</v>
          </cell>
          <cell r="U123">
            <v>0.03</v>
          </cell>
          <cell r="V123">
            <v>0</v>
          </cell>
          <cell r="W123">
            <v>0</v>
          </cell>
          <cell r="X123">
            <v>0</v>
          </cell>
          <cell r="Y123">
            <v>8.0499999999999989</v>
          </cell>
          <cell r="Z123">
            <v>11.509999999999998</v>
          </cell>
          <cell r="AA123">
            <v>19.070000000000004</v>
          </cell>
        </row>
        <row r="124">
          <cell r="A124">
            <v>119</v>
          </cell>
          <cell r="B124" t="str">
            <v>47001</v>
          </cell>
          <cell r="C124" t="str">
            <v>47-1</v>
          </cell>
          <cell r="D124" t="str">
            <v>WHITE RIVER</v>
          </cell>
          <cell r="E124">
            <v>5.75</v>
          </cell>
          <cell r="F124">
            <v>9.1999999999999993</v>
          </cell>
          <cell r="G124">
            <v>16.75</v>
          </cell>
          <cell r="H124">
            <v>0</v>
          </cell>
          <cell r="J124">
            <v>0</v>
          </cell>
          <cell r="L124">
            <v>0.01</v>
          </cell>
          <cell r="N124">
            <v>0</v>
          </cell>
          <cell r="O124">
            <v>0.91</v>
          </cell>
          <cell r="P124">
            <v>0</v>
          </cell>
          <cell r="Q124">
            <v>0</v>
          </cell>
          <cell r="R124">
            <v>0</v>
          </cell>
          <cell r="S124">
            <v>0</v>
          </cell>
          <cell r="T124">
            <v>0</v>
          </cell>
          <cell r="U124">
            <v>0</v>
          </cell>
          <cell r="V124">
            <v>0</v>
          </cell>
          <cell r="W124">
            <v>0</v>
          </cell>
          <cell r="X124">
            <v>0</v>
          </cell>
          <cell r="Y124">
            <v>6.67</v>
          </cell>
          <cell r="Z124">
            <v>10.119999999999999</v>
          </cell>
          <cell r="AA124">
            <v>17.670000000000002</v>
          </cell>
        </row>
        <row r="125">
          <cell r="A125">
            <v>120</v>
          </cell>
          <cell r="B125" t="str">
            <v>47002</v>
          </cell>
          <cell r="C125" t="str">
            <v>47-2</v>
          </cell>
          <cell r="D125" t="str">
            <v>WOOD</v>
          </cell>
          <cell r="E125">
            <v>8.0500000000000007</v>
          </cell>
          <cell r="F125">
            <v>12.879999999999999</v>
          </cell>
          <cell r="G125">
            <v>23.45</v>
          </cell>
          <cell r="H125">
            <v>0</v>
          </cell>
          <cell r="J125">
            <v>0</v>
          </cell>
          <cell r="L125">
            <v>0.13</v>
          </cell>
          <cell r="N125">
            <v>0</v>
          </cell>
          <cell r="O125">
            <v>1.38</v>
          </cell>
          <cell r="P125">
            <v>0.44</v>
          </cell>
          <cell r="Q125">
            <v>0.44</v>
          </cell>
          <cell r="R125">
            <v>0.44</v>
          </cell>
          <cell r="S125">
            <v>0</v>
          </cell>
          <cell r="T125">
            <v>0</v>
          </cell>
          <cell r="U125">
            <v>0</v>
          </cell>
          <cell r="V125">
            <v>0</v>
          </cell>
          <cell r="W125">
            <v>0</v>
          </cell>
          <cell r="X125">
            <v>0</v>
          </cell>
          <cell r="Y125">
            <v>10.000000000000002</v>
          </cell>
          <cell r="Z125">
            <v>14.83</v>
          </cell>
          <cell r="AA125">
            <v>25.4</v>
          </cell>
        </row>
        <row r="126">
          <cell r="A126">
            <v>121</v>
          </cell>
          <cell r="B126" t="str">
            <v>48002</v>
          </cell>
          <cell r="C126" t="str">
            <v>48-2</v>
          </cell>
          <cell r="D126" t="str">
            <v>CARTHAGE</v>
          </cell>
          <cell r="E126">
            <v>5.75</v>
          </cell>
          <cell r="F126">
            <v>9.1999999999999993</v>
          </cell>
          <cell r="G126">
            <v>16.75</v>
          </cell>
          <cell r="H126">
            <v>0</v>
          </cell>
          <cell r="J126">
            <v>0</v>
          </cell>
          <cell r="L126">
            <v>0.73</v>
          </cell>
          <cell r="N126">
            <v>0</v>
          </cell>
          <cell r="O126">
            <v>0.33</v>
          </cell>
          <cell r="P126">
            <v>2.57</v>
          </cell>
          <cell r="Q126">
            <v>2.59</v>
          </cell>
          <cell r="R126">
            <v>2.65</v>
          </cell>
          <cell r="S126">
            <v>0</v>
          </cell>
          <cell r="T126">
            <v>0</v>
          </cell>
          <cell r="U126">
            <v>0</v>
          </cell>
          <cell r="V126">
            <v>0</v>
          </cell>
          <cell r="W126">
            <v>0</v>
          </cell>
          <cell r="X126">
            <v>0</v>
          </cell>
          <cell r="Y126">
            <v>9.3800000000000008</v>
          </cell>
          <cell r="Z126">
            <v>12.85</v>
          </cell>
          <cell r="AA126">
            <v>20.459999999999997</v>
          </cell>
        </row>
        <row r="127">
          <cell r="A127">
            <v>122</v>
          </cell>
          <cell r="B127" t="str">
            <v>48003</v>
          </cell>
          <cell r="C127" t="str">
            <v>48-3</v>
          </cell>
          <cell r="D127" t="str">
            <v>HOWARD</v>
          </cell>
          <cell r="E127">
            <v>5.75</v>
          </cell>
          <cell r="F127">
            <v>9.1999999999999993</v>
          </cell>
          <cell r="G127">
            <v>16.75</v>
          </cell>
          <cell r="H127">
            <v>0</v>
          </cell>
          <cell r="J127">
            <v>0</v>
          </cell>
          <cell r="L127">
            <v>3</v>
          </cell>
          <cell r="N127">
            <v>0.3</v>
          </cell>
          <cell r="O127">
            <v>0.87</v>
          </cell>
          <cell r="P127">
            <v>0</v>
          </cell>
          <cell r="Q127">
            <v>0</v>
          </cell>
          <cell r="R127">
            <v>0</v>
          </cell>
          <cell r="S127">
            <v>0.05</v>
          </cell>
          <cell r="T127">
            <v>0.08</v>
          </cell>
          <cell r="U127">
            <v>0.15</v>
          </cell>
          <cell r="V127">
            <v>0</v>
          </cell>
          <cell r="W127">
            <v>0</v>
          </cell>
          <cell r="X127">
            <v>0</v>
          </cell>
          <cell r="Y127">
            <v>9.9700000000000006</v>
          </cell>
          <cell r="Z127">
            <v>13.45</v>
          </cell>
          <cell r="AA127">
            <v>21.07</v>
          </cell>
        </row>
        <row r="128">
          <cell r="A128">
            <v>123</v>
          </cell>
          <cell r="B128" t="str">
            <v>49001</v>
          </cell>
          <cell r="C128" t="str">
            <v>49-1</v>
          </cell>
          <cell r="D128" t="str">
            <v>BALTIC</v>
          </cell>
          <cell r="E128">
            <v>5.75</v>
          </cell>
          <cell r="F128">
            <v>9.1999999999999993</v>
          </cell>
          <cell r="G128">
            <v>16.75</v>
          </cell>
          <cell r="H128">
            <v>3.06</v>
          </cell>
          <cell r="J128">
            <v>0</v>
          </cell>
          <cell r="L128">
            <v>1.01</v>
          </cell>
          <cell r="N128">
            <v>0</v>
          </cell>
          <cell r="O128">
            <v>1.4</v>
          </cell>
          <cell r="P128">
            <v>0</v>
          </cell>
          <cell r="Q128">
            <v>0</v>
          </cell>
          <cell r="R128">
            <v>0</v>
          </cell>
          <cell r="S128">
            <v>0</v>
          </cell>
          <cell r="T128">
            <v>0</v>
          </cell>
          <cell r="U128">
            <v>0</v>
          </cell>
          <cell r="V128">
            <v>0</v>
          </cell>
          <cell r="W128">
            <v>0</v>
          </cell>
          <cell r="X128">
            <v>0</v>
          </cell>
          <cell r="Y128">
            <v>11.22</v>
          </cell>
          <cell r="Z128">
            <v>14.67</v>
          </cell>
          <cell r="AA128">
            <v>22.22</v>
          </cell>
        </row>
        <row r="129">
          <cell r="A129">
            <v>124</v>
          </cell>
          <cell r="B129" t="str">
            <v>49002</v>
          </cell>
          <cell r="C129" t="str">
            <v>49-2</v>
          </cell>
          <cell r="D129" t="str">
            <v>BRANDON VALLEY</v>
          </cell>
          <cell r="E129">
            <v>5.75</v>
          </cell>
          <cell r="F129">
            <v>9.1999999999999993</v>
          </cell>
          <cell r="G129">
            <v>16.75</v>
          </cell>
          <cell r="H129">
            <v>1.1100000000000001</v>
          </cell>
          <cell r="J129">
            <v>0</v>
          </cell>
          <cell r="L129">
            <v>2.92</v>
          </cell>
          <cell r="N129">
            <v>0</v>
          </cell>
          <cell r="O129">
            <v>1.37</v>
          </cell>
          <cell r="P129">
            <v>0</v>
          </cell>
          <cell r="Q129">
            <v>0</v>
          </cell>
          <cell r="R129">
            <v>0</v>
          </cell>
          <cell r="S129">
            <v>0.02</v>
          </cell>
          <cell r="T129">
            <v>0.03</v>
          </cell>
          <cell r="U129">
            <v>0.06</v>
          </cell>
          <cell r="V129">
            <v>0</v>
          </cell>
          <cell r="W129">
            <v>0</v>
          </cell>
          <cell r="X129">
            <v>0</v>
          </cell>
          <cell r="Y129">
            <v>11.170000000000002</v>
          </cell>
          <cell r="Z129">
            <v>14.629999999999997</v>
          </cell>
          <cell r="AA129">
            <v>22.21</v>
          </cell>
        </row>
        <row r="130">
          <cell r="A130">
            <v>125</v>
          </cell>
          <cell r="B130" t="str">
            <v>49003</v>
          </cell>
          <cell r="C130" t="str">
            <v>49-3</v>
          </cell>
          <cell r="D130" t="str">
            <v>DELL RAPIDS</v>
          </cell>
          <cell r="E130">
            <v>5.75</v>
          </cell>
          <cell r="F130">
            <v>9.1999999999999993</v>
          </cell>
          <cell r="G130">
            <v>16.75</v>
          </cell>
          <cell r="H130">
            <v>0</v>
          </cell>
          <cell r="J130">
            <v>0</v>
          </cell>
          <cell r="L130">
            <v>2.44</v>
          </cell>
          <cell r="N130">
            <v>0</v>
          </cell>
          <cell r="O130">
            <v>1.4</v>
          </cell>
          <cell r="P130">
            <v>0</v>
          </cell>
          <cell r="Q130">
            <v>0</v>
          </cell>
          <cell r="R130">
            <v>0</v>
          </cell>
          <cell r="S130">
            <v>0.04</v>
          </cell>
          <cell r="T130">
            <v>0.06</v>
          </cell>
          <cell r="U130">
            <v>0.12</v>
          </cell>
          <cell r="V130">
            <v>0</v>
          </cell>
          <cell r="W130">
            <v>0</v>
          </cell>
          <cell r="X130">
            <v>0</v>
          </cell>
          <cell r="Y130">
            <v>9.629999999999999</v>
          </cell>
          <cell r="Z130">
            <v>13.1</v>
          </cell>
          <cell r="AA130">
            <v>20.71</v>
          </cell>
        </row>
        <row r="131">
          <cell r="A131">
            <v>126</v>
          </cell>
          <cell r="B131" t="str">
            <v>49004</v>
          </cell>
          <cell r="C131" t="str">
            <v>49-4</v>
          </cell>
          <cell r="D131" t="str">
            <v>GARRETSON</v>
          </cell>
          <cell r="E131">
            <v>5.75</v>
          </cell>
          <cell r="F131">
            <v>9.1999999999999993</v>
          </cell>
          <cell r="G131">
            <v>16.75</v>
          </cell>
          <cell r="H131">
            <v>0.95</v>
          </cell>
          <cell r="J131">
            <v>0</v>
          </cell>
          <cell r="L131">
            <v>3</v>
          </cell>
          <cell r="N131">
            <v>0</v>
          </cell>
          <cell r="O131">
            <v>1.3</v>
          </cell>
          <cell r="P131">
            <v>0</v>
          </cell>
          <cell r="Q131">
            <v>0</v>
          </cell>
          <cell r="R131">
            <v>0</v>
          </cell>
          <cell r="S131">
            <v>0.03</v>
          </cell>
          <cell r="T131">
            <v>0.05</v>
          </cell>
          <cell r="U131">
            <v>0.09</v>
          </cell>
          <cell r="V131">
            <v>0</v>
          </cell>
          <cell r="W131">
            <v>0</v>
          </cell>
          <cell r="X131">
            <v>0</v>
          </cell>
          <cell r="Y131">
            <v>11.03</v>
          </cell>
          <cell r="Z131">
            <v>14.5</v>
          </cell>
          <cell r="AA131">
            <v>22.09</v>
          </cell>
        </row>
        <row r="132">
          <cell r="A132">
            <v>127</v>
          </cell>
          <cell r="B132" t="str">
            <v>49005</v>
          </cell>
          <cell r="C132" t="str">
            <v>49-5</v>
          </cell>
          <cell r="D132" t="str">
            <v>SIOUX FALLS</v>
          </cell>
          <cell r="E132">
            <v>5.75</v>
          </cell>
          <cell r="F132">
            <v>9.1999999999999993</v>
          </cell>
          <cell r="G132">
            <v>16.75</v>
          </cell>
          <cell r="H132">
            <v>0.17</v>
          </cell>
          <cell r="J132">
            <v>0</v>
          </cell>
          <cell r="L132">
            <v>2.58</v>
          </cell>
          <cell r="N132">
            <v>0</v>
          </cell>
          <cell r="O132">
            <v>1.4</v>
          </cell>
          <cell r="P132">
            <v>0</v>
          </cell>
          <cell r="Q132">
            <v>0</v>
          </cell>
          <cell r="R132">
            <v>0</v>
          </cell>
          <cell r="S132">
            <v>0.04</v>
          </cell>
          <cell r="T132">
            <v>0.06</v>
          </cell>
          <cell r="U132">
            <v>0.12</v>
          </cell>
          <cell r="V132">
            <v>0.01</v>
          </cell>
          <cell r="W132">
            <v>0.01</v>
          </cell>
          <cell r="X132">
            <v>0.01</v>
          </cell>
          <cell r="Y132">
            <v>9.9499999999999993</v>
          </cell>
          <cell r="Z132">
            <v>13.42</v>
          </cell>
          <cell r="AA132">
            <v>21.03</v>
          </cell>
        </row>
        <row r="133">
          <cell r="A133">
            <v>128</v>
          </cell>
          <cell r="B133" t="str">
            <v>49006</v>
          </cell>
          <cell r="C133" t="str">
            <v>49-6</v>
          </cell>
          <cell r="D133" t="str">
            <v>TRI-VALLEY</v>
          </cell>
          <cell r="E133">
            <v>5.75</v>
          </cell>
          <cell r="F133">
            <v>9.1999999999999993</v>
          </cell>
          <cell r="G133">
            <v>16.75</v>
          </cell>
          <cell r="H133">
            <v>0.85</v>
          </cell>
          <cell r="J133">
            <v>0</v>
          </cell>
          <cell r="L133">
            <v>2.36</v>
          </cell>
          <cell r="N133">
            <v>0</v>
          </cell>
          <cell r="O133">
            <v>1.4</v>
          </cell>
          <cell r="P133">
            <v>0</v>
          </cell>
          <cell r="Q133">
            <v>0</v>
          </cell>
          <cell r="R133">
            <v>0</v>
          </cell>
          <cell r="S133">
            <v>0.01</v>
          </cell>
          <cell r="T133">
            <v>0.02</v>
          </cell>
          <cell r="U133">
            <v>0.03</v>
          </cell>
          <cell r="V133">
            <v>0</v>
          </cell>
          <cell r="W133">
            <v>0</v>
          </cell>
          <cell r="X133">
            <v>0</v>
          </cell>
          <cell r="Y133">
            <v>10.37</v>
          </cell>
          <cell r="Z133">
            <v>13.829999999999998</v>
          </cell>
          <cell r="AA133">
            <v>21.39</v>
          </cell>
        </row>
        <row r="134">
          <cell r="A134">
            <v>129</v>
          </cell>
          <cell r="B134" t="str">
            <v>49007</v>
          </cell>
          <cell r="C134" t="str">
            <v>49-7</v>
          </cell>
          <cell r="D134" t="str">
            <v>WEST CENTRAL</v>
          </cell>
          <cell r="E134">
            <v>5.75</v>
          </cell>
          <cell r="F134">
            <v>9.1999999999999993</v>
          </cell>
          <cell r="G134">
            <v>16.75</v>
          </cell>
          <cell r="H134">
            <v>1.89</v>
          </cell>
          <cell r="J134">
            <v>0</v>
          </cell>
          <cell r="L134">
            <v>3</v>
          </cell>
          <cell r="N134">
            <v>0</v>
          </cell>
          <cell r="O134">
            <v>1.4</v>
          </cell>
          <cell r="P134">
            <v>0</v>
          </cell>
          <cell r="Q134">
            <v>0</v>
          </cell>
          <cell r="R134">
            <v>0</v>
          </cell>
          <cell r="S134">
            <v>0.04</v>
          </cell>
          <cell r="T134">
            <v>0.06</v>
          </cell>
          <cell r="U134">
            <v>0.12</v>
          </cell>
          <cell r="V134">
            <v>0.01</v>
          </cell>
          <cell r="W134">
            <v>0.01</v>
          </cell>
          <cell r="X134">
            <v>0.01</v>
          </cell>
          <cell r="Y134">
            <v>12.09</v>
          </cell>
          <cell r="Z134">
            <v>15.56</v>
          </cell>
          <cell r="AA134">
            <v>23.17</v>
          </cell>
        </row>
        <row r="135">
          <cell r="A135">
            <v>130</v>
          </cell>
          <cell r="B135" t="str">
            <v>50003</v>
          </cell>
          <cell r="C135" t="str">
            <v>50-3</v>
          </cell>
          <cell r="D135" t="str">
            <v>FLANDREAU</v>
          </cell>
          <cell r="E135">
            <v>5.62</v>
          </cell>
          <cell r="F135">
            <v>8.99</v>
          </cell>
          <cell r="G135">
            <v>16.37</v>
          </cell>
          <cell r="H135">
            <v>0</v>
          </cell>
          <cell r="J135">
            <v>0</v>
          </cell>
          <cell r="L135">
            <v>2.97</v>
          </cell>
          <cell r="N135">
            <v>0</v>
          </cell>
          <cell r="O135">
            <v>1.39</v>
          </cell>
          <cell r="P135">
            <v>0</v>
          </cell>
          <cell r="Q135">
            <v>0</v>
          </cell>
          <cell r="R135">
            <v>0</v>
          </cell>
          <cell r="S135">
            <v>0.01</v>
          </cell>
          <cell r="T135">
            <v>0.02</v>
          </cell>
          <cell r="U135">
            <v>0.03</v>
          </cell>
          <cell r="V135">
            <v>0</v>
          </cell>
          <cell r="W135">
            <v>0</v>
          </cell>
          <cell r="X135">
            <v>0</v>
          </cell>
          <cell r="Y135">
            <v>9.99</v>
          </cell>
          <cell r="Z135">
            <v>13.370000000000001</v>
          </cell>
          <cell r="AA135">
            <v>20.76</v>
          </cell>
        </row>
        <row r="136">
          <cell r="A136">
            <v>131</v>
          </cell>
          <cell r="B136" t="str">
            <v>50004</v>
          </cell>
          <cell r="C136" t="str">
            <v>50-4</v>
          </cell>
          <cell r="D136" t="str">
            <v>HERMANSON</v>
          </cell>
          <cell r="E136">
            <v>5.75</v>
          </cell>
          <cell r="F136">
            <v>9.1999999999999993</v>
          </cell>
          <cell r="G136">
            <v>16.75</v>
          </cell>
          <cell r="H136">
            <v>0</v>
          </cell>
          <cell r="J136">
            <v>0</v>
          </cell>
          <cell r="L136">
            <v>0</v>
          </cell>
          <cell r="N136">
            <v>0</v>
          </cell>
          <cell r="O136">
            <v>0</v>
          </cell>
          <cell r="P136">
            <v>4.09</v>
          </cell>
          <cell r="Q136">
            <v>4.1100000000000003</v>
          </cell>
          <cell r="R136">
            <v>4.17</v>
          </cell>
          <cell r="S136">
            <v>0</v>
          </cell>
          <cell r="T136">
            <v>0</v>
          </cell>
          <cell r="U136">
            <v>0</v>
          </cell>
          <cell r="V136">
            <v>0</v>
          </cell>
          <cell r="W136">
            <v>0</v>
          </cell>
          <cell r="X136">
            <v>0</v>
          </cell>
          <cell r="Y136">
            <v>9.84</v>
          </cell>
          <cell r="Z136">
            <v>13.309999999999999</v>
          </cell>
          <cell r="AA136">
            <v>20.92</v>
          </cell>
        </row>
        <row r="137">
          <cell r="A137">
            <v>132</v>
          </cell>
          <cell r="B137" t="str">
            <v>50005</v>
          </cell>
          <cell r="C137" t="str">
            <v>50-5</v>
          </cell>
          <cell r="D137" t="str">
            <v>COLMAN-EGAN</v>
          </cell>
          <cell r="E137">
            <v>5.75</v>
          </cell>
          <cell r="F137">
            <v>9.1999999999999993</v>
          </cell>
          <cell r="G137">
            <v>16.75</v>
          </cell>
          <cell r="H137">
            <v>0</v>
          </cell>
          <cell r="J137">
            <v>0</v>
          </cell>
          <cell r="L137">
            <v>0.54</v>
          </cell>
          <cell r="N137">
            <v>0</v>
          </cell>
          <cell r="O137">
            <v>1.04</v>
          </cell>
          <cell r="P137">
            <v>0</v>
          </cell>
          <cell r="Q137">
            <v>0</v>
          </cell>
          <cell r="R137">
            <v>0</v>
          </cell>
          <cell r="S137">
            <v>0</v>
          </cell>
          <cell r="T137">
            <v>0</v>
          </cell>
          <cell r="U137">
            <v>0</v>
          </cell>
          <cell r="V137">
            <v>0</v>
          </cell>
          <cell r="W137">
            <v>0</v>
          </cell>
          <cell r="X137">
            <v>0</v>
          </cell>
          <cell r="Y137">
            <v>7.33</v>
          </cell>
          <cell r="Z137">
            <v>10.779999999999998</v>
          </cell>
          <cell r="AA137">
            <v>18.329999999999998</v>
          </cell>
        </row>
        <row r="138">
          <cell r="A138">
            <v>133</v>
          </cell>
          <cell r="B138" t="str">
            <v>51001</v>
          </cell>
          <cell r="C138" t="str">
            <v>51-1</v>
          </cell>
          <cell r="D138" t="str">
            <v>DOUGLAS</v>
          </cell>
          <cell r="E138">
            <v>5.75</v>
          </cell>
          <cell r="F138">
            <v>9.1999999999999993</v>
          </cell>
          <cell r="G138">
            <v>16.75</v>
          </cell>
          <cell r="H138">
            <v>0</v>
          </cell>
          <cell r="J138">
            <v>0</v>
          </cell>
          <cell r="L138">
            <v>2.3199999999999998</v>
          </cell>
          <cell r="N138">
            <v>0</v>
          </cell>
          <cell r="O138">
            <v>1.4</v>
          </cell>
          <cell r="P138">
            <v>0</v>
          </cell>
          <cell r="Q138">
            <v>0</v>
          </cell>
          <cell r="R138">
            <v>0</v>
          </cell>
          <cell r="S138">
            <v>0.04</v>
          </cell>
          <cell r="T138">
            <v>0.06</v>
          </cell>
          <cell r="U138">
            <v>0.12</v>
          </cell>
          <cell r="V138">
            <v>0.01</v>
          </cell>
          <cell r="W138">
            <v>0.01</v>
          </cell>
          <cell r="X138">
            <v>0.01</v>
          </cell>
          <cell r="Y138">
            <v>9.52</v>
          </cell>
          <cell r="Z138">
            <v>12.99</v>
          </cell>
          <cell r="AA138">
            <v>20.6</v>
          </cell>
        </row>
        <row r="139">
          <cell r="A139">
            <v>134</v>
          </cell>
          <cell r="B139" t="str">
            <v>51002</v>
          </cell>
          <cell r="C139" t="str">
            <v>51-2</v>
          </cell>
          <cell r="D139" t="str">
            <v>HILL CITY</v>
          </cell>
          <cell r="E139">
            <v>5.75</v>
          </cell>
          <cell r="F139">
            <v>9.1999999999999993</v>
          </cell>
          <cell r="G139">
            <v>16.75</v>
          </cell>
          <cell r="H139">
            <v>0</v>
          </cell>
          <cell r="J139">
            <v>0</v>
          </cell>
          <cell r="L139">
            <v>3</v>
          </cell>
          <cell r="N139">
            <v>0</v>
          </cell>
          <cell r="O139">
            <v>1.4</v>
          </cell>
          <cell r="P139">
            <v>0</v>
          </cell>
          <cell r="Q139">
            <v>0</v>
          </cell>
          <cell r="R139">
            <v>0</v>
          </cell>
          <cell r="S139">
            <v>0.08</v>
          </cell>
          <cell r="T139">
            <v>0.13</v>
          </cell>
          <cell r="U139">
            <v>0.23</v>
          </cell>
          <cell r="V139">
            <v>0.02</v>
          </cell>
          <cell r="W139">
            <v>0.02</v>
          </cell>
          <cell r="X139">
            <v>0.02</v>
          </cell>
          <cell r="Y139">
            <v>10.25</v>
          </cell>
          <cell r="Z139">
            <v>13.75</v>
          </cell>
          <cell r="AA139">
            <v>21.4</v>
          </cell>
        </row>
        <row r="140">
          <cell r="A140">
            <v>135</v>
          </cell>
          <cell r="B140" t="str">
            <v>51003</v>
          </cell>
          <cell r="C140" t="str">
            <v>51-3</v>
          </cell>
          <cell r="D140" t="str">
            <v>NEW UNDERWOOD</v>
          </cell>
          <cell r="E140">
            <v>5.75</v>
          </cell>
          <cell r="F140">
            <v>9.1999999999999993</v>
          </cell>
          <cell r="G140">
            <v>16.75</v>
          </cell>
          <cell r="H140">
            <v>0</v>
          </cell>
          <cell r="J140">
            <v>0</v>
          </cell>
          <cell r="L140">
            <v>1.1399999999999999</v>
          </cell>
          <cell r="N140">
            <v>0</v>
          </cell>
          <cell r="O140">
            <v>1.4</v>
          </cell>
          <cell r="P140">
            <v>0</v>
          </cell>
          <cell r="Q140">
            <v>0</v>
          </cell>
          <cell r="R140">
            <v>0</v>
          </cell>
          <cell r="S140">
            <v>0.45</v>
          </cell>
          <cell r="T140">
            <v>0.72</v>
          </cell>
          <cell r="U140">
            <v>1.31</v>
          </cell>
          <cell r="V140">
            <v>0.05</v>
          </cell>
          <cell r="W140">
            <v>0.05</v>
          </cell>
          <cell r="X140">
            <v>0.05</v>
          </cell>
          <cell r="Y140">
            <v>8.7899999999999991</v>
          </cell>
          <cell r="Z140">
            <v>12.510000000000002</v>
          </cell>
          <cell r="AA140">
            <v>20.65</v>
          </cell>
        </row>
        <row r="141">
          <cell r="A141">
            <v>136</v>
          </cell>
          <cell r="B141" t="str">
            <v>51004</v>
          </cell>
          <cell r="C141" t="str">
            <v>51-4</v>
          </cell>
          <cell r="D141" t="str">
            <v>RAPID CITY</v>
          </cell>
          <cell r="E141">
            <v>5.75</v>
          </cell>
          <cell r="F141">
            <v>9.1999999999999993</v>
          </cell>
          <cell r="G141">
            <v>16.75</v>
          </cell>
          <cell r="H141">
            <v>0</v>
          </cell>
          <cell r="J141">
            <v>0</v>
          </cell>
          <cell r="L141">
            <v>2.74</v>
          </cell>
          <cell r="N141">
            <v>0</v>
          </cell>
          <cell r="O141">
            <v>1.4</v>
          </cell>
          <cell r="P141">
            <v>0</v>
          </cell>
          <cell r="Q141">
            <v>0</v>
          </cell>
          <cell r="R141">
            <v>0</v>
          </cell>
          <cell r="S141">
            <v>7.0000000000000007E-2</v>
          </cell>
          <cell r="T141">
            <v>0.11</v>
          </cell>
          <cell r="U141">
            <v>0.2</v>
          </cell>
          <cell r="V141">
            <v>0.01</v>
          </cell>
          <cell r="W141">
            <v>0.01</v>
          </cell>
          <cell r="X141">
            <v>0.01</v>
          </cell>
          <cell r="Y141">
            <v>9.9700000000000006</v>
          </cell>
          <cell r="Z141">
            <v>13.459999999999999</v>
          </cell>
          <cell r="AA141">
            <v>21.1</v>
          </cell>
        </row>
        <row r="142">
          <cell r="A142">
            <v>137</v>
          </cell>
          <cell r="B142" t="str">
            <v>51005</v>
          </cell>
          <cell r="C142" t="str">
            <v>51-5</v>
          </cell>
          <cell r="D142" t="str">
            <v>WALL</v>
          </cell>
          <cell r="E142">
            <v>5.75</v>
          </cell>
          <cell r="F142">
            <v>9.1999999999999993</v>
          </cell>
          <cell r="G142">
            <v>16.75</v>
          </cell>
          <cell r="H142">
            <v>0</v>
          </cell>
          <cell r="J142">
            <v>0</v>
          </cell>
          <cell r="L142">
            <v>0.35</v>
          </cell>
          <cell r="N142">
            <v>0</v>
          </cell>
          <cell r="O142">
            <v>1.4</v>
          </cell>
          <cell r="P142">
            <v>0</v>
          </cell>
          <cell r="Q142">
            <v>0</v>
          </cell>
          <cell r="R142">
            <v>0</v>
          </cell>
          <cell r="S142">
            <v>0.24</v>
          </cell>
          <cell r="T142">
            <v>0.38</v>
          </cell>
          <cell r="U142">
            <v>0.7</v>
          </cell>
          <cell r="V142">
            <v>0.02</v>
          </cell>
          <cell r="W142">
            <v>0.02</v>
          </cell>
          <cell r="X142">
            <v>0.02</v>
          </cell>
          <cell r="Y142">
            <v>7.76</v>
          </cell>
          <cell r="Z142">
            <v>11.35</v>
          </cell>
          <cell r="AA142">
            <v>19.22</v>
          </cell>
        </row>
        <row r="143">
          <cell r="A143">
            <v>138</v>
          </cell>
          <cell r="B143" t="str">
            <v>52001</v>
          </cell>
          <cell r="C143" t="str">
            <v>52-1</v>
          </cell>
          <cell r="D143" t="str">
            <v>BISON</v>
          </cell>
          <cell r="E143">
            <v>5.75</v>
          </cell>
          <cell r="F143">
            <v>9.1999999999999993</v>
          </cell>
          <cell r="G143">
            <v>16.75</v>
          </cell>
          <cell r="H143">
            <v>0</v>
          </cell>
          <cell r="J143">
            <v>0</v>
          </cell>
          <cell r="L143">
            <v>0</v>
          </cell>
          <cell r="N143">
            <v>0</v>
          </cell>
          <cell r="O143">
            <v>1.4</v>
          </cell>
          <cell r="P143">
            <v>0</v>
          </cell>
          <cell r="Q143">
            <v>0</v>
          </cell>
          <cell r="R143">
            <v>0</v>
          </cell>
          <cell r="S143">
            <v>0</v>
          </cell>
          <cell r="T143">
            <v>0</v>
          </cell>
          <cell r="U143">
            <v>0</v>
          </cell>
          <cell r="V143">
            <v>0</v>
          </cell>
          <cell r="W143">
            <v>0</v>
          </cell>
          <cell r="X143">
            <v>0</v>
          </cell>
          <cell r="Y143">
            <v>7.15</v>
          </cell>
          <cell r="Z143">
            <v>10.6</v>
          </cell>
          <cell r="AA143">
            <v>18.149999999999999</v>
          </cell>
        </row>
        <row r="144">
          <cell r="A144">
            <v>139</v>
          </cell>
          <cell r="B144" t="str">
            <v>52002</v>
          </cell>
          <cell r="C144" t="str">
            <v>52-2</v>
          </cell>
          <cell r="D144" t="str">
            <v>LEMMON</v>
          </cell>
          <cell r="E144">
            <v>5.75</v>
          </cell>
          <cell r="F144">
            <v>9.1999999999999993</v>
          </cell>
          <cell r="G144">
            <v>16.75</v>
          </cell>
          <cell r="H144">
            <v>0</v>
          </cell>
          <cell r="J144">
            <v>0</v>
          </cell>
          <cell r="L144">
            <v>2.0699999999999998</v>
          </cell>
          <cell r="N144">
            <v>0</v>
          </cell>
          <cell r="O144">
            <v>1.4</v>
          </cell>
          <cell r="P144">
            <v>0</v>
          </cell>
          <cell r="Q144">
            <v>0</v>
          </cell>
          <cell r="R144">
            <v>0</v>
          </cell>
          <cell r="S144">
            <v>0.01</v>
          </cell>
          <cell r="T144">
            <v>0.02</v>
          </cell>
          <cell r="U144">
            <v>0.03</v>
          </cell>
          <cell r="V144">
            <v>0</v>
          </cell>
          <cell r="W144">
            <v>0</v>
          </cell>
          <cell r="X144">
            <v>0</v>
          </cell>
          <cell r="Y144">
            <v>9.23</v>
          </cell>
          <cell r="Z144">
            <v>12.69</v>
          </cell>
          <cell r="AA144">
            <v>20.25</v>
          </cell>
        </row>
        <row r="145">
          <cell r="A145">
            <v>140</v>
          </cell>
          <cell r="B145" t="str">
            <v>52003</v>
          </cell>
          <cell r="C145" t="str">
            <v>52-3</v>
          </cell>
          <cell r="D145" t="str">
            <v>NORTHWEST</v>
          </cell>
          <cell r="E145">
            <v>5.75</v>
          </cell>
          <cell r="F145">
            <v>9.1999999999999993</v>
          </cell>
          <cell r="G145">
            <v>16.75</v>
          </cell>
          <cell r="H145">
            <v>0</v>
          </cell>
          <cell r="J145">
            <v>0</v>
          </cell>
          <cell r="L145">
            <v>0</v>
          </cell>
          <cell r="N145">
            <v>0</v>
          </cell>
          <cell r="O145">
            <v>0.96</v>
          </cell>
          <cell r="P145">
            <v>0</v>
          </cell>
          <cell r="Q145">
            <v>0</v>
          </cell>
          <cell r="R145">
            <v>0</v>
          </cell>
          <cell r="S145">
            <v>0</v>
          </cell>
          <cell r="T145">
            <v>0</v>
          </cell>
          <cell r="U145">
            <v>0</v>
          </cell>
          <cell r="V145">
            <v>0</v>
          </cell>
          <cell r="W145">
            <v>0</v>
          </cell>
          <cell r="X145">
            <v>0</v>
          </cell>
          <cell r="Y145">
            <v>6.71</v>
          </cell>
          <cell r="Z145">
            <v>10.16</v>
          </cell>
          <cell r="AA145">
            <v>17.71</v>
          </cell>
        </row>
        <row r="146">
          <cell r="A146">
            <v>141</v>
          </cell>
          <cell r="B146" t="str">
            <v>53001</v>
          </cell>
          <cell r="C146" t="str">
            <v>53-1</v>
          </cell>
          <cell r="D146" t="str">
            <v>GETTYSBURG</v>
          </cell>
          <cell r="E146">
            <v>5.75</v>
          </cell>
          <cell r="F146">
            <v>9.1999999999999993</v>
          </cell>
          <cell r="G146">
            <v>16.75</v>
          </cell>
          <cell r="H146">
            <v>0</v>
          </cell>
          <cell r="J146">
            <v>0</v>
          </cell>
          <cell r="L146">
            <v>0.99</v>
          </cell>
          <cell r="N146">
            <v>0</v>
          </cell>
          <cell r="O146">
            <v>1.24</v>
          </cell>
          <cell r="P146">
            <v>0</v>
          </cell>
          <cell r="Q146">
            <v>0</v>
          </cell>
          <cell r="R146">
            <v>0</v>
          </cell>
          <cell r="S146">
            <v>0.15</v>
          </cell>
          <cell r="T146">
            <v>0.24</v>
          </cell>
          <cell r="U146">
            <v>0.44</v>
          </cell>
          <cell r="V146">
            <v>0.02</v>
          </cell>
          <cell r="W146">
            <v>0.02</v>
          </cell>
          <cell r="X146">
            <v>0.02</v>
          </cell>
          <cell r="Y146">
            <v>8.15</v>
          </cell>
          <cell r="Z146">
            <v>11.69</v>
          </cell>
          <cell r="AA146">
            <v>19.439999999999998</v>
          </cell>
        </row>
        <row r="147">
          <cell r="A147">
            <v>142</v>
          </cell>
          <cell r="B147" t="str">
            <v>53002</v>
          </cell>
          <cell r="C147" t="str">
            <v>53-2</v>
          </cell>
          <cell r="D147" t="str">
            <v>HOVEN</v>
          </cell>
          <cell r="E147">
            <v>5.75</v>
          </cell>
          <cell r="F147">
            <v>9.1999999999999993</v>
          </cell>
          <cell r="G147">
            <v>16.75</v>
          </cell>
          <cell r="H147">
            <v>0</v>
          </cell>
          <cell r="J147">
            <v>0</v>
          </cell>
          <cell r="L147">
            <v>1.17</v>
          </cell>
          <cell r="N147">
            <v>0.3</v>
          </cell>
          <cell r="O147">
            <v>0.73</v>
          </cell>
          <cell r="P147">
            <v>0</v>
          </cell>
          <cell r="Q147">
            <v>0</v>
          </cell>
          <cell r="R147">
            <v>0</v>
          </cell>
          <cell r="S147">
            <v>0.06</v>
          </cell>
          <cell r="T147">
            <v>0.1</v>
          </cell>
          <cell r="U147">
            <v>0.17</v>
          </cell>
          <cell r="V147">
            <v>0.01</v>
          </cell>
          <cell r="W147">
            <v>0.01</v>
          </cell>
          <cell r="X147">
            <v>0.01</v>
          </cell>
          <cell r="Y147">
            <v>8.02</v>
          </cell>
          <cell r="Z147">
            <v>11.51</v>
          </cell>
          <cell r="AA147">
            <v>19.130000000000006</v>
          </cell>
        </row>
        <row r="148">
          <cell r="A148">
            <v>144</v>
          </cell>
          <cell r="B148" t="str">
            <v>54004</v>
          </cell>
          <cell r="C148" t="str">
            <v>54-4</v>
          </cell>
          <cell r="D148" t="str">
            <v>ROSHOLT</v>
          </cell>
          <cell r="E148">
            <v>6.4399999999999995</v>
          </cell>
          <cell r="F148">
            <v>10.299999999999999</v>
          </cell>
          <cell r="G148">
            <v>18.759999999999998</v>
          </cell>
          <cell r="H148">
            <v>0</v>
          </cell>
          <cell r="J148">
            <v>0</v>
          </cell>
          <cell r="L148">
            <v>2.14</v>
          </cell>
          <cell r="N148">
            <v>0</v>
          </cell>
          <cell r="O148">
            <v>1.4</v>
          </cell>
          <cell r="P148">
            <v>0</v>
          </cell>
          <cell r="Q148">
            <v>0</v>
          </cell>
          <cell r="R148">
            <v>0</v>
          </cell>
          <cell r="S148">
            <v>0</v>
          </cell>
          <cell r="T148">
            <v>0</v>
          </cell>
          <cell r="U148">
            <v>0</v>
          </cell>
          <cell r="V148">
            <v>0</v>
          </cell>
          <cell r="W148">
            <v>0</v>
          </cell>
          <cell r="X148">
            <v>0</v>
          </cell>
          <cell r="Y148">
            <v>9.98</v>
          </cell>
          <cell r="Z148">
            <v>13.84</v>
          </cell>
          <cell r="AA148">
            <v>22.299999999999997</v>
          </cell>
        </row>
        <row r="149">
          <cell r="A149">
            <v>145</v>
          </cell>
          <cell r="B149" t="str">
            <v>54006</v>
          </cell>
          <cell r="C149" t="str">
            <v>54-6</v>
          </cell>
          <cell r="D149" t="str">
            <v>SUMMIT</v>
          </cell>
          <cell r="E149">
            <v>5.75</v>
          </cell>
          <cell r="F149">
            <v>9.1999999999999993</v>
          </cell>
          <cell r="G149">
            <v>16.75</v>
          </cell>
          <cell r="H149">
            <v>0</v>
          </cell>
          <cell r="J149">
            <v>0</v>
          </cell>
          <cell r="L149">
            <v>0.9</v>
          </cell>
          <cell r="N149">
            <v>0</v>
          </cell>
          <cell r="O149">
            <v>1.4</v>
          </cell>
          <cell r="P149">
            <v>0</v>
          </cell>
          <cell r="Q149">
            <v>0</v>
          </cell>
          <cell r="R149">
            <v>0</v>
          </cell>
          <cell r="S149">
            <v>0</v>
          </cell>
          <cell r="T149">
            <v>0</v>
          </cell>
          <cell r="U149">
            <v>0</v>
          </cell>
          <cell r="V149">
            <v>0</v>
          </cell>
          <cell r="W149">
            <v>0</v>
          </cell>
          <cell r="X149">
            <v>0</v>
          </cell>
          <cell r="Y149">
            <v>8.0500000000000007</v>
          </cell>
          <cell r="Z149">
            <v>11.5</v>
          </cell>
          <cell r="AA149">
            <v>19.049999999999997</v>
          </cell>
        </row>
        <row r="150">
          <cell r="A150">
            <v>146</v>
          </cell>
          <cell r="B150" t="str">
            <v>54007</v>
          </cell>
          <cell r="C150" t="str">
            <v>54-7</v>
          </cell>
          <cell r="D150" t="str">
            <v>WILMOT</v>
          </cell>
          <cell r="E150">
            <v>5.75</v>
          </cell>
          <cell r="F150">
            <v>9.1999999999999993</v>
          </cell>
          <cell r="G150">
            <v>16.75</v>
          </cell>
          <cell r="H150">
            <v>0.98</v>
          </cell>
          <cell r="I150" t="str">
            <v>*</v>
          </cell>
          <cell r="J150">
            <v>0</v>
          </cell>
          <cell r="L150">
            <v>1.22</v>
          </cell>
          <cell r="N150">
            <v>0</v>
          </cell>
          <cell r="O150">
            <v>1.4</v>
          </cell>
          <cell r="P150">
            <v>0</v>
          </cell>
          <cell r="Q150">
            <v>0</v>
          </cell>
          <cell r="R150">
            <v>0</v>
          </cell>
          <cell r="S150">
            <v>0.01</v>
          </cell>
          <cell r="T150">
            <v>0.02</v>
          </cell>
          <cell r="U150">
            <v>0.03</v>
          </cell>
          <cell r="V150">
            <v>0</v>
          </cell>
          <cell r="W150">
            <v>0</v>
          </cell>
          <cell r="X150">
            <v>0</v>
          </cell>
          <cell r="Y150">
            <v>9.36</v>
          </cell>
          <cell r="Z150">
            <v>12.82</v>
          </cell>
          <cell r="AA150">
            <v>20.38</v>
          </cell>
        </row>
        <row r="151">
          <cell r="A151">
            <v>147</v>
          </cell>
          <cell r="B151">
            <v>54009</v>
          </cell>
          <cell r="C151" t="str">
            <v>54-9</v>
          </cell>
          <cell r="D151" t="str">
            <v>SISSETON PUBLIC</v>
          </cell>
          <cell r="E151">
            <v>5.75</v>
          </cell>
          <cell r="F151">
            <v>9.1999999999999993</v>
          </cell>
          <cell r="G151">
            <v>16.75</v>
          </cell>
          <cell r="H151">
            <v>0</v>
          </cell>
          <cell r="J151">
            <v>0</v>
          </cell>
          <cell r="L151">
            <v>1.55</v>
          </cell>
          <cell r="N151">
            <v>0</v>
          </cell>
          <cell r="O151">
            <v>1.4</v>
          </cell>
          <cell r="P151">
            <v>0</v>
          </cell>
          <cell r="Q151">
            <v>0</v>
          </cell>
          <cell r="R151">
            <v>0</v>
          </cell>
          <cell r="S151">
            <v>0.03</v>
          </cell>
          <cell r="T151">
            <v>0.05</v>
          </cell>
          <cell r="U151">
            <v>0.09</v>
          </cell>
          <cell r="V151">
            <v>0</v>
          </cell>
          <cell r="W151">
            <v>0</v>
          </cell>
          <cell r="X151">
            <v>0</v>
          </cell>
          <cell r="Y151">
            <v>8.7299999999999986</v>
          </cell>
          <cell r="Z151">
            <v>12.200000000000001</v>
          </cell>
          <cell r="AA151">
            <v>19.79</v>
          </cell>
        </row>
        <row r="152">
          <cell r="A152">
            <v>148</v>
          </cell>
          <cell r="B152" t="str">
            <v>55004</v>
          </cell>
          <cell r="C152" t="str">
            <v>55-4</v>
          </cell>
          <cell r="D152" t="str">
            <v>WOONSOCKET</v>
          </cell>
          <cell r="E152">
            <v>5.75</v>
          </cell>
          <cell r="F152">
            <v>9.1999999999999993</v>
          </cell>
          <cell r="G152">
            <v>16.75</v>
          </cell>
          <cell r="H152">
            <v>1.37</v>
          </cell>
          <cell r="J152">
            <v>0</v>
          </cell>
          <cell r="L152">
            <v>1.31</v>
          </cell>
          <cell r="N152">
            <v>0</v>
          </cell>
          <cell r="O152">
            <v>1.4</v>
          </cell>
          <cell r="P152">
            <v>0</v>
          </cell>
          <cell r="Q152">
            <v>0</v>
          </cell>
          <cell r="R152">
            <v>0</v>
          </cell>
          <cell r="S152">
            <v>0</v>
          </cell>
          <cell r="T152">
            <v>0</v>
          </cell>
          <cell r="U152">
            <v>0</v>
          </cell>
          <cell r="V152">
            <v>0</v>
          </cell>
          <cell r="W152">
            <v>0</v>
          </cell>
          <cell r="X152">
            <v>0</v>
          </cell>
          <cell r="Y152">
            <v>9.83</v>
          </cell>
          <cell r="Z152">
            <v>13.280000000000001</v>
          </cell>
          <cell r="AA152">
            <v>20.83</v>
          </cell>
        </row>
        <row r="153">
          <cell r="A153">
            <v>149</v>
          </cell>
          <cell r="B153" t="str">
            <v>55005</v>
          </cell>
          <cell r="C153" t="str">
            <v>55-5</v>
          </cell>
          <cell r="D153" t="str">
            <v>ARTESIAN-LETCHER</v>
          </cell>
          <cell r="E153">
            <v>5.75</v>
          </cell>
          <cell r="F153">
            <v>9.1999999999999993</v>
          </cell>
          <cell r="G153">
            <v>16.75</v>
          </cell>
          <cell r="H153">
            <v>0</v>
          </cell>
          <cell r="J153">
            <v>0</v>
          </cell>
          <cell r="L153">
            <v>0.82</v>
          </cell>
          <cell r="N153">
            <v>0</v>
          </cell>
          <cell r="O153">
            <v>1.4</v>
          </cell>
          <cell r="P153">
            <v>0</v>
          </cell>
          <cell r="Q153">
            <v>0</v>
          </cell>
          <cell r="R153">
            <v>0</v>
          </cell>
          <cell r="S153">
            <v>0</v>
          </cell>
          <cell r="T153">
            <v>0</v>
          </cell>
          <cell r="U153">
            <v>0</v>
          </cell>
          <cell r="V153">
            <v>0</v>
          </cell>
          <cell r="W153">
            <v>0</v>
          </cell>
          <cell r="X153">
            <v>0</v>
          </cell>
          <cell r="Y153">
            <v>7.9700000000000006</v>
          </cell>
          <cell r="Z153">
            <v>11.42</v>
          </cell>
          <cell r="AA153">
            <v>18.97</v>
          </cell>
        </row>
        <row r="154">
          <cell r="A154">
            <v>150</v>
          </cell>
          <cell r="B154" t="str">
            <v>56001</v>
          </cell>
          <cell r="C154" t="str">
            <v>56-1</v>
          </cell>
          <cell r="D154" t="str">
            <v>CONDE</v>
          </cell>
          <cell r="E154">
            <v>6.89</v>
          </cell>
          <cell r="F154">
            <v>11.02</v>
          </cell>
          <cell r="G154">
            <v>20.07</v>
          </cell>
          <cell r="H154">
            <v>0</v>
          </cell>
          <cell r="J154">
            <v>0</v>
          </cell>
          <cell r="L154">
            <v>0.43</v>
          </cell>
          <cell r="N154">
            <v>0</v>
          </cell>
          <cell r="O154">
            <v>0.62</v>
          </cell>
          <cell r="P154">
            <v>0</v>
          </cell>
          <cell r="Q154">
            <v>0</v>
          </cell>
          <cell r="R154">
            <v>0</v>
          </cell>
          <cell r="S154">
            <v>0.02</v>
          </cell>
          <cell r="T154">
            <v>0.03</v>
          </cell>
          <cell r="U154">
            <v>0.06</v>
          </cell>
          <cell r="V154">
            <v>0.01</v>
          </cell>
          <cell r="W154">
            <v>0.01</v>
          </cell>
          <cell r="X154">
            <v>0.01</v>
          </cell>
          <cell r="Y154">
            <v>7.9699999999999989</v>
          </cell>
          <cell r="Z154">
            <v>12.109999999999998</v>
          </cell>
          <cell r="AA154">
            <v>21.19</v>
          </cell>
        </row>
        <row r="155">
          <cell r="A155">
            <v>151</v>
          </cell>
          <cell r="B155" t="str">
            <v>56002</v>
          </cell>
          <cell r="C155" t="str">
            <v>56-2</v>
          </cell>
          <cell r="D155" t="str">
            <v>DOLAND</v>
          </cell>
          <cell r="E155">
            <v>5.75</v>
          </cell>
          <cell r="F155">
            <v>9.1999999999999993</v>
          </cell>
          <cell r="G155">
            <v>16.75</v>
          </cell>
          <cell r="H155">
            <v>0</v>
          </cell>
          <cell r="J155">
            <v>0</v>
          </cell>
          <cell r="L155">
            <v>1.0900000000000001</v>
          </cell>
          <cell r="N155">
            <v>0.3</v>
          </cell>
          <cell r="O155">
            <v>1.26</v>
          </cell>
          <cell r="P155">
            <v>0</v>
          </cell>
          <cell r="Q155">
            <v>0</v>
          </cell>
          <cell r="R155">
            <v>0</v>
          </cell>
          <cell r="S155">
            <v>0</v>
          </cell>
          <cell r="T155">
            <v>0</v>
          </cell>
          <cell r="U155">
            <v>0</v>
          </cell>
          <cell r="V155">
            <v>0</v>
          </cell>
          <cell r="W155">
            <v>0</v>
          </cell>
          <cell r="X155">
            <v>0</v>
          </cell>
          <cell r="Y155">
            <v>8.4</v>
          </cell>
          <cell r="Z155">
            <v>11.85</v>
          </cell>
          <cell r="AA155">
            <v>19.400000000000002</v>
          </cell>
        </row>
        <row r="156">
          <cell r="A156">
            <v>152</v>
          </cell>
          <cell r="B156" t="str">
            <v>56003</v>
          </cell>
          <cell r="C156" t="str">
            <v>56-3</v>
          </cell>
          <cell r="D156" t="str">
            <v>NORTHWESTERN</v>
          </cell>
          <cell r="E156">
            <v>5.75</v>
          </cell>
          <cell r="F156">
            <v>9.1999999999999993</v>
          </cell>
          <cell r="G156">
            <v>16.75</v>
          </cell>
          <cell r="H156">
            <v>0</v>
          </cell>
          <cell r="J156">
            <v>0</v>
          </cell>
          <cell r="L156">
            <v>2.72</v>
          </cell>
          <cell r="N156">
            <v>0.28999999999999998</v>
          </cell>
          <cell r="O156">
            <v>0.75</v>
          </cell>
          <cell r="P156">
            <v>0</v>
          </cell>
          <cell r="Q156">
            <v>0</v>
          </cell>
          <cell r="R156">
            <v>0</v>
          </cell>
          <cell r="S156">
            <v>0.01</v>
          </cell>
          <cell r="T156">
            <v>0.02</v>
          </cell>
          <cell r="U156">
            <v>0.03</v>
          </cell>
          <cell r="V156">
            <v>0</v>
          </cell>
          <cell r="W156">
            <v>0</v>
          </cell>
          <cell r="X156">
            <v>0</v>
          </cell>
          <cell r="Y156">
            <v>9.52</v>
          </cell>
          <cell r="Z156">
            <v>12.979999999999999</v>
          </cell>
          <cell r="AA156">
            <v>20.54</v>
          </cell>
        </row>
        <row r="157">
          <cell r="A157">
            <v>153</v>
          </cell>
          <cell r="B157" t="str">
            <v>56004</v>
          </cell>
          <cell r="C157" t="str">
            <v>56-4</v>
          </cell>
          <cell r="D157" t="str">
            <v>REDFIELD</v>
          </cell>
          <cell r="E157">
            <v>5.75</v>
          </cell>
          <cell r="F157">
            <v>9.1999999999999993</v>
          </cell>
          <cell r="G157">
            <v>16.75</v>
          </cell>
          <cell r="H157">
            <v>0</v>
          </cell>
          <cell r="J157">
            <v>0</v>
          </cell>
          <cell r="L157">
            <v>3</v>
          </cell>
          <cell r="N157">
            <v>0.15</v>
          </cell>
          <cell r="O157">
            <v>1.4</v>
          </cell>
          <cell r="P157">
            <v>0</v>
          </cell>
          <cell r="Q157">
            <v>0</v>
          </cell>
          <cell r="R157">
            <v>0</v>
          </cell>
          <cell r="S157">
            <v>0</v>
          </cell>
          <cell r="T157">
            <v>0</v>
          </cell>
          <cell r="U157">
            <v>0</v>
          </cell>
          <cell r="V157">
            <v>0</v>
          </cell>
          <cell r="W157">
            <v>0</v>
          </cell>
          <cell r="X157">
            <v>0</v>
          </cell>
          <cell r="Y157">
            <v>10.3</v>
          </cell>
          <cell r="Z157">
            <v>13.75</v>
          </cell>
          <cell r="AA157">
            <v>21.299999999999997</v>
          </cell>
        </row>
        <row r="158">
          <cell r="A158">
            <v>154</v>
          </cell>
          <cell r="B158" t="str">
            <v>56005</v>
          </cell>
          <cell r="C158" t="str">
            <v>56-5</v>
          </cell>
          <cell r="D158" t="str">
            <v>TULARE</v>
          </cell>
          <cell r="E158">
            <v>7.61</v>
          </cell>
          <cell r="F158">
            <v>12.18</v>
          </cell>
          <cell r="G158">
            <v>22.17</v>
          </cell>
          <cell r="H158">
            <v>0</v>
          </cell>
          <cell r="J158">
            <v>0</v>
          </cell>
          <cell r="L158">
            <v>0.43</v>
          </cell>
          <cell r="N158">
            <v>0</v>
          </cell>
          <cell r="O158">
            <v>0.91</v>
          </cell>
          <cell r="P158">
            <v>0</v>
          </cell>
          <cell r="Q158">
            <v>0</v>
          </cell>
          <cell r="R158">
            <v>0</v>
          </cell>
          <cell r="S158">
            <v>0</v>
          </cell>
          <cell r="T158">
            <v>0</v>
          </cell>
          <cell r="U158">
            <v>0</v>
          </cell>
          <cell r="V158">
            <v>0</v>
          </cell>
          <cell r="W158">
            <v>0</v>
          </cell>
          <cell r="X158">
            <v>0</v>
          </cell>
          <cell r="Y158">
            <v>8.9500000000000011</v>
          </cell>
          <cell r="Z158">
            <v>13.52</v>
          </cell>
          <cell r="AA158">
            <v>23.51</v>
          </cell>
        </row>
        <row r="159">
          <cell r="A159">
            <v>155</v>
          </cell>
          <cell r="B159" t="str">
            <v>57001</v>
          </cell>
          <cell r="C159" t="str">
            <v>57-1</v>
          </cell>
          <cell r="D159" t="str">
            <v>STANLEY COUNTY</v>
          </cell>
          <cell r="E159">
            <v>5.75</v>
          </cell>
          <cell r="F159">
            <v>9.1999999999999993</v>
          </cell>
          <cell r="G159">
            <v>16.75</v>
          </cell>
          <cell r="H159">
            <v>0</v>
          </cell>
          <cell r="J159">
            <v>0</v>
          </cell>
          <cell r="L159">
            <v>0.82</v>
          </cell>
          <cell r="N159">
            <v>0</v>
          </cell>
          <cell r="O159">
            <v>1.2</v>
          </cell>
          <cell r="P159">
            <v>0</v>
          </cell>
          <cell r="Q159">
            <v>0</v>
          </cell>
          <cell r="R159">
            <v>0</v>
          </cell>
          <cell r="S159">
            <v>0.05</v>
          </cell>
          <cell r="T159">
            <v>0.08</v>
          </cell>
          <cell r="U159">
            <v>0.15</v>
          </cell>
          <cell r="V159">
            <v>0.01</v>
          </cell>
          <cell r="W159">
            <v>0.01</v>
          </cell>
          <cell r="X159">
            <v>0.01</v>
          </cell>
          <cell r="Y159">
            <v>7.83</v>
          </cell>
          <cell r="Z159">
            <v>11.309999999999999</v>
          </cell>
          <cell r="AA159">
            <v>18.93</v>
          </cell>
        </row>
        <row r="160">
          <cell r="A160">
            <v>156</v>
          </cell>
          <cell r="B160" t="str">
            <v>58001</v>
          </cell>
          <cell r="C160" t="str">
            <v>58-1</v>
          </cell>
          <cell r="D160" t="str">
            <v>AGAR</v>
          </cell>
          <cell r="E160">
            <v>6.86</v>
          </cell>
          <cell r="F160">
            <v>10.979999999999999</v>
          </cell>
          <cell r="G160">
            <v>19.98</v>
          </cell>
          <cell r="H160">
            <v>0</v>
          </cell>
          <cell r="J160">
            <v>0</v>
          </cell>
          <cell r="L160">
            <v>0.2</v>
          </cell>
          <cell r="N160">
            <v>0</v>
          </cell>
          <cell r="O160">
            <v>0</v>
          </cell>
          <cell r="P160">
            <v>0</v>
          </cell>
          <cell r="Q160">
            <v>0</v>
          </cell>
          <cell r="R160">
            <v>0</v>
          </cell>
          <cell r="S160">
            <v>0</v>
          </cell>
          <cell r="T160">
            <v>0</v>
          </cell>
          <cell r="U160">
            <v>0</v>
          </cell>
          <cell r="V160">
            <v>0</v>
          </cell>
          <cell r="W160">
            <v>0</v>
          </cell>
          <cell r="X160">
            <v>0</v>
          </cell>
          <cell r="Y160">
            <v>7.0600000000000005</v>
          </cell>
          <cell r="Z160">
            <v>11.179999999999998</v>
          </cell>
          <cell r="AA160">
            <v>20.18</v>
          </cell>
        </row>
        <row r="161">
          <cell r="A161">
            <v>157</v>
          </cell>
          <cell r="B161" t="str">
            <v>58002</v>
          </cell>
          <cell r="C161" t="str">
            <v>58-2</v>
          </cell>
          <cell r="D161" t="str">
            <v>SULLY BUTTES</v>
          </cell>
          <cell r="E161">
            <v>5.75</v>
          </cell>
          <cell r="F161">
            <v>9.1999999999999993</v>
          </cell>
          <cell r="G161">
            <v>16.75</v>
          </cell>
          <cell r="H161">
            <v>0</v>
          </cell>
          <cell r="J161">
            <v>0</v>
          </cell>
          <cell r="L161">
            <v>0.74</v>
          </cell>
          <cell r="N161">
            <v>0.27</v>
          </cell>
          <cell r="O161">
            <v>0.87</v>
          </cell>
          <cell r="P161">
            <v>0</v>
          </cell>
          <cell r="Q161">
            <v>0</v>
          </cell>
          <cell r="R161">
            <v>0</v>
          </cell>
          <cell r="S161">
            <v>0.01</v>
          </cell>
          <cell r="T161">
            <v>0.02</v>
          </cell>
          <cell r="U161">
            <v>0.03</v>
          </cell>
          <cell r="V161">
            <v>0</v>
          </cell>
          <cell r="W161">
            <v>0</v>
          </cell>
          <cell r="X161">
            <v>0</v>
          </cell>
          <cell r="Y161">
            <v>7.64</v>
          </cell>
          <cell r="Z161">
            <v>11.099999999999998</v>
          </cell>
          <cell r="AA161">
            <v>18.66</v>
          </cell>
        </row>
        <row r="162">
          <cell r="A162">
            <v>158</v>
          </cell>
          <cell r="B162" t="str">
            <v>59001</v>
          </cell>
          <cell r="C162" t="str">
            <v>59-1</v>
          </cell>
          <cell r="D162" t="str">
            <v>COLOME</v>
          </cell>
          <cell r="E162">
            <v>5.75</v>
          </cell>
          <cell r="F162">
            <v>9.1999999999999993</v>
          </cell>
          <cell r="G162">
            <v>16.75</v>
          </cell>
          <cell r="H162">
            <v>0</v>
          </cell>
          <cell r="J162">
            <v>0</v>
          </cell>
          <cell r="L162">
            <v>1.7</v>
          </cell>
          <cell r="N162">
            <v>0</v>
          </cell>
          <cell r="O162">
            <v>1.4</v>
          </cell>
          <cell r="P162">
            <v>0</v>
          </cell>
          <cell r="Q162">
            <v>0</v>
          </cell>
          <cell r="R162">
            <v>0</v>
          </cell>
          <cell r="S162">
            <v>0</v>
          </cell>
          <cell r="T162">
            <v>0</v>
          </cell>
          <cell r="U162">
            <v>0</v>
          </cell>
          <cell r="V162">
            <v>0</v>
          </cell>
          <cell r="W162">
            <v>0</v>
          </cell>
          <cell r="X162">
            <v>0</v>
          </cell>
          <cell r="Y162">
            <v>8.85</v>
          </cell>
          <cell r="Z162">
            <v>12.299999999999999</v>
          </cell>
          <cell r="AA162">
            <v>19.849999999999998</v>
          </cell>
        </row>
        <row r="163">
          <cell r="A163">
            <v>159</v>
          </cell>
          <cell r="B163" t="str">
            <v>59002</v>
          </cell>
          <cell r="C163" t="str">
            <v>59-2</v>
          </cell>
          <cell r="D163" t="str">
            <v>WINNER</v>
          </cell>
          <cell r="E163">
            <v>5.75</v>
          </cell>
          <cell r="F163">
            <v>9.1999999999999993</v>
          </cell>
          <cell r="G163">
            <v>16.75</v>
          </cell>
          <cell r="H163">
            <v>0</v>
          </cell>
          <cell r="J163">
            <v>0</v>
          </cell>
          <cell r="L163">
            <v>1.28</v>
          </cell>
          <cell r="N163">
            <v>0</v>
          </cell>
          <cell r="O163">
            <v>1.4</v>
          </cell>
          <cell r="P163">
            <v>0</v>
          </cell>
          <cell r="Q163">
            <v>0</v>
          </cell>
          <cell r="R163">
            <v>0</v>
          </cell>
          <cell r="S163">
            <v>7.0000000000000007E-2</v>
          </cell>
          <cell r="T163">
            <v>0.11</v>
          </cell>
          <cell r="U163">
            <v>0.2</v>
          </cell>
          <cell r="V163">
            <v>0</v>
          </cell>
          <cell r="W163">
            <v>0</v>
          </cell>
          <cell r="X163">
            <v>0</v>
          </cell>
          <cell r="Y163">
            <v>8.5</v>
          </cell>
          <cell r="Z163">
            <v>11.989999999999998</v>
          </cell>
          <cell r="AA163">
            <v>19.63</v>
          </cell>
        </row>
        <row r="164">
          <cell r="A164">
            <v>160</v>
          </cell>
          <cell r="B164" t="str">
            <v>60001</v>
          </cell>
          <cell r="C164" t="str">
            <v>60-1</v>
          </cell>
          <cell r="D164" t="str">
            <v>CENTERVILLE</v>
          </cell>
          <cell r="E164">
            <v>5.75</v>
          </cell>
          <cell r="F164">
            <v>9.1999999999999993</v>
          </cell>
          <cell r="G164">
            <v>16.75</v>
          </cell>
          <cell r="H164">
            <v>0</v>
          </cell>
          <cell r="J164">
            <v>0</v>
          </cell>
          <cell r="L164">
            <v>1.48</v>
          </cell>
          <cell r="N164">
            <v>0.3</v>
          </cell>
          <cell r="O164">
            <v>1.4</v>
          </cell>
          <cell r="P164">
            <v>0</v>
          </cell>
          <cell r="Q164">
            <v>0</v>
          </cell>
          <cell r="R164">
            <v>0</v>
          </cell>
          <cell r="S164">
            <v>0.05</v>
          </cell>
          <cell r="T164">
            <v>0.08</v>
          </cell>
          <cell r="U164">
            <v>0.15</v>
          </cell>
          <cell r="V164">
            <v>0.01</v>
          </cell>
          <cell r="W164">
            <v>0.01</v>
          </cell>
          <cell r="X164">
            <v>0.01</v>
          </cell>
          <cell r="Y164">
            <v>8.99</v>
          </cell>
          <cell r="Z164">
            <v>12.47</v>
          </cell>
          <cell r="AA164">
            <v>20.09</v>
          </cell>
        </row>
        <row r="165">
          <cell r="A165">
            <v>161</v>
          </cell>
          <cell r="B165" t="str">
            <v>60002</v>
          </cell>
          <cell r="C165" t="str">
            <v>60-2</v>
          </cell>
          <cell r="D165" t="str">
            <v>HURLEY</v>
          </cell>
          <cell r="E165">
            <v>5.75</v>
          </cell>
          <cell r="F165">
            <v>9.1999999999999993</v>
          </cell>
          <cell r="G165">
            <v>16.75</v>
          </cell>
          <cell r="H165">
            <v>0</v>
          </cell>
          <cell r="J165">
            <v>0</v>
          </cell>
          <cell r="L165">
            <v>1.02</v>
          </cell>
          <cell r="N165">
            <v>0</v>
          </cell>
          <cell r="O165">
            <v>1.4</v>
          </cell>
          <cell r="P165">
            <v>0</v>
          </cell>
          <cell r="Q165">
            <v>0</v>
          </cell>
          <cell r="R165">
            <v>0</v>
          </cell>
          <cell r="S165">
            <v>0.02</v>
          </cell>
          <cell r="T165">
            <v>0.03</v>
          </cell>
          <cell r="U165">
            <v>0.06</v>
          </cell>
          <cell r="V165">
            <v>0</v>
          </cell>
          <cell r="W165">
            <v>0</v>
          </cell>
          <cell r="X165">
            <v>0</v>
          </cell>
          <cell r="Y165">
            <v>8.19</v>
          </cell>
          <cell r="Z165">
            <v>11.649999999999999</v>
          </cell>
          <cell r="AA165">
            <v>19.229999999999997</v>
          </cell>
        </row>
        <row r="166">
          <cell r="A166">
            <v>162</v>
          </cell>
          <cell r="B166" t="str">
            <v>60003</v>
          </cell>
          <cell r="C166" t="str">
            <v>60-3</v>
          </cell>
          <cell r="D166" t="str">
            <v>MARION</v>
          </cell>
          <cell r="E166">
            <v>5.75</v>
          </cell>
          <cell r="F166">
            <v>9.1999999999999993</v>
          </cell>
          <cell r="G166">
            <v>16.75</v>
          </cell>
          <cell r="H166">
            <v>0</v>
          </cell>
          <cell r="J166">
            <v>0</v>
          </cell>
          <cell r="L166">
            <v>2.7</v>
          </cell>
          <cell r="N166">
            <v>0</v>
          </cell>
          <cell r="O166">
            <v>1.4</v>
          </cell>
          <cell r="P166">
            <v>0</v>
          </cell>
          <cell r="Q166">
            <v>0</v>
          </cell>
          <cell r="R166">
            <v>0</v>
          </cell>
          <cell r="S166">
            <v>0.03</v>
          </cell>
          <cell r="T166">
            <v>0.05</v>
          </cell>
          <cell r="U166">
            <v>0.09</v>
          </cell>
          <cell r="V166">
            <v>0</v>
          </cell>
          <cell r="W166">
            <v>0</v>
          </cell>
          <cell r="X166">
            <v>0</v>
          </cell>
          <cell r="Y166">
            <v>9.879999999999999</v>
          </cell>
          <cell r="Z166">
            <v>13.35</v>
          </cell>
          <cell r="AA166">
            <v>20.939999999999998</v>
          </cell>
        </row>
        <row r="167">
          <cell r="A167">
            <v>163</v>
          </cell>
          <cell r="B167" t="str">
            <v>60004</v>
          </cell>
          <cell r="C167" t="str">
            <v>60-4</v>
          </cell>
          <cell r="D167" t="str">
            <v>PARKER</v>
          </cell>
          <cell r="E167">
            <v>5.75</v>
          </cell>
          <cell r="F167">
            <v>9.1999999999999993</v>
          </cell>
          <cell r="G167">
            <v>16.75</v>
          </cell>
          <cell r="H167">
            <v>0</v>
          </cell>
          <cell r="J167">
            <v>0</v>
          </cell>
          <cell r="L167">
            <v>3</v>
          </cell>
          <cell r="N167">
            <v>0</v>
          </cell>
          <cell r="O167">
            <v>1.4</v>
          </cell>
          <cell r="P167">
            <v>0</v>
          </cell>
          <cell r="Q167">
            <v>0</v>
          </cell>
          <cell r="R167">
            <v>0</v>
          </cell>
          <cell r="S167">
            <v>0</v>
          </cell>
          <cell r="T167">
            <v>0</v>
          </cell>
          <cell r="U167">
            <v>0</v>
          </cell>
          <cell r="V167">
            <v>0</v>
          </cell>
          <cell r="W167">
            <v>0</v>
          </cell>
          <cell r="X167">
            <v>0</v>
          </cell>
          <cell r="Y167">
            <v>10.15</v>
          </cell>
          <cell r="Z167">
            <v>13.6</v>
          </cell>
          <cell r="AA167">
            <v>21.15</v>
          </cell>
        </row>
        <row r="168">
          <cell r="A168">
            <v>164</v>
          </cell>
          <cell r="B168" t="str">
            <v>60005</v>
          </cell>
          <cell r="C168" t="str">
            <v>60-5</v>
          </cell>
          <cell r="D168" t="str">
            <v>VIBORG</v>
          </cell>
          <cell r="E168">
            <v>5.75</v>
          </cell>
          <cell r="F168">
            <v>9.1999999999999993</v>
          </cell>
          <cell r="G168">
            <v>16.75</v>
          </cell>
          <cell r="H168">
            <v>0</v>
          </cell>
          <cell r="J168">
            <v>0</v>
          </cell>
          <cell r="L168">
            <v>3</v>
          </cell>
          <cell r="N168">
            <v>0.3</v>
          </cell>
          <cell r="O168">
            <v>1.4</v>
          </cell>
          <cell r="P168">
            <v>0</v>
          </cell>
          <cell r="Q168">
            <v>0</v>
          </cell>
          <cell r="R168">
            <v>0</v>
          </cell>
          <cell r="S168">
            <v>0.01</v>
          </cell>
          <cell r="T168">
            <v>0.02</v>
          </cell>
          <cell r="U168">
            <v>0.03</v>
          </cell>
          <cell r="V168">
            <v>0</v>
          </cell>
          <cell r="W168">
            <v>0</v>
          </cell>
          <cell r="X168">
            <v>0</v>
          </cell>
          <cell r="Y168">
            <v>10.46</v>
          </cell>
          <cell r="Z168">
            <v>13.92</v>
          </cell>
          <cell r="AA168">
            <v>21.48</v>
          </cell>
        </row>
        <row r="169">
          <cell r="A169">
            <v>165</v>
          </cell>
          <cell r="B169" t="str">
            <v>61001</v>
          </cell>
          <cell r="C169" t="str">
            <v>61-1</v>
          </cell>
          <cell r="D169" t="str">
            <v>ALCESTER-HUDSON</v>
          </cell>
          <cell r="E169">
            <v>5.75</v>
          </cell>
          <cell r="F169">
            <v>9.1999999999999993</v>
          </cell>
          <cell r="G169">
            <v>16.75</v>
          </cell>
          <cell r="H169">
            <v>0</v>
          </cell>
          <cell r="J169">
            <v>0</v>
          </cell>
          <cell r="L169">
            <v>1.0900000000000001</v>
          </cell>
          <cell r="N169">
            <v>0</v>
          </cell>
          <cell r="O169">
            <v>0.85</v>
          </cell>
          <cell r="P169">
            <v>0</v>
          </cell>
          <cell r="Q169">
            <v>0</v>
          </cell>
          <cell r="R169">
            <v>0</v>
          </cell>
          <cell r="S169">
            <v>0</v>
          </cell>
          <cell r="T169">
            <v>0</v>
          </cell>
          <cell r="U169">
            <v>0</v>
          </cell>
          <cell r="V169">
            <v>0</v>
          </cell>
          <cell r="W169">
            <v>0</v>
          </cell>
          <cell r="X169">
            <v>0</v>
          </cell>
          <cell r="Y169">
            <v>7.6899999999999995</v>
          </cell>
          <cell r="Z169">
            <v>11.139999999999999</v>
          </cell>
          <cell r="AA169">
            <v>18.690000000000001</v>
          </cell>
        </row>
        <row r="170">
          <cell r="A170">
            <v>166</v>
          </cell>
          <cell r="B170" t="str">
            <v>61002</v>
          </cell>
          <cell r="C170" t="str">
            <v>61-2</v>
          </cell>
          <cell r="D170" t="str">
            <v>BERESFORD</v>
          </cell>
          <cell r="E170">
            <v>5.75</v>
          </cell>
          <cell r="F170">
            <v>9.1999999999999993</v>
          </cell>
          <cell r="G170">
            <v>16.75</v>
          </cell>
          <cell r="H170">
            <v>2.58</v>
          </cell>
          <cell r="J170">
            <v>0</v>
          </cell>
          <cell r="L170">
            <v>2.08</v>
          </cell>
          <cell r="N170">
            <v>0</v>
          </cell>
          <cell r="O170">
            <v>1.4</v>
          </cell>
          <cell r="P170">
            <v>0</v>
          </cell>
          <cell r="Q170">
            <v>0</v>
          </cell>
          <cell r="R170">
            <v>0</v>
          </cell>
          <cell r="S170">
            <v>0.04</v>
          </cell>
          <cell r="T170">
            <v>0.06</v>
          </cell>
          <cell r="U170">
            <v>0.12</v>
          </cell>
          <cell r="V170">
            <v>0</v>
          </cell>
          <cell r="W170">
            <v>0</v>
          </cell>
          <cell r="X170">
            <v>0</v>
          </cell>
          <cell r="Y170">
            <v>11.85</v>
          </cell>
          <cell r="Z170">
            <v>15.32</v>
          </cell>
          <cell r="AA170">
            <v>22.929999999999996</v>
          </cell>
        </row>
        <row r="171">
          <cell r="A171">
            <v>168</v>
          </cell>
          <cell r="B171" t="str">
            <v>61004</v>
          </cell>
          <cell r="C171" t="str">
            <v>61-4</v>
          </cell>
          <cell r="D171" t="str">
            <v>GREATER HOYT</v>
          </cell>
          <cell r="E171">
            <v>5.75</v>
          </cell>
          <cell r="F171">
            <v>9.1999999999999993</v>
          </cell>
          <cell r="G171">
            <v>16.75</v>
          </cell>
          <cell r="H171">
            <v>0</v>
          </cell>
          <cell r="J171">
            <v>0</v>
          </cell>
          <cell r="L171">
            <v>0.02</v>
          </cell>
          <cell r="N171">
            <v>0</v>
          </cell>
          <cell r="O171">
            <v>1.38</v>
          </cell>
          <cell r="P171">
            <v>2.2200000000000002</v>
          </cell>
          <cell r="Q171">
            <v>2.2200000000000002</v>
          </cell>
          <cell r="R171">
            <v>2.2200000000000002</v>
          </cell>
          <cell r="S171">
            <v>0</v>
          </cell>
          <cell r="T171">
            <v>0</v>
          </cell>
          <cell r="U171">
            <v>0</v>
          </cell>
          <cell r="V171">
            <v>0</v>
          </cell>
          <cell r="W171">
            <v>0</v>
          </cell>
          <cell r="X171">
            <v>0</v>
          </cell>
          <cell r="Y171">
            <v>9.3699999999999992</v>
          </cell>
          <cell r="Z171">
            <v>12.819999999999999</v>
          </cell>
          <cell r="AA171">
            <v>20.369999999999997</v>
          </cell>
        </row>
        <row r="172">
          <cell r="A172">
            <v>169</v>
          </cell>
          <cell r="B172" t="str">
            <v>61005</v>
          </cell>
          <cell r="C172" t="str">
            <v>61-5</v>
          </cell>
          <cell r="D172" t="str">
            <v>GREATER SCOTT</v>
          </cell>
          <cell r="E172">
            <v>5.75</v>
          </cell>
          <cell r="F172">
            <v>9.1999999999999993</v>
          </cell>
          <cell r="G172">
            <v>16.75</v>
          </cell>
          <cell r="H172">
            <v>0</v>
          </cell>
          <cell r="J172">
            <v>0</v>
          </cell>
          <cell r="L172">
            <v>0</v>
          </cell>
          <cell r="N172">
            <v>0</v>
          </cell>
          <cell r="O172">
            <v>1.4</v>
          </cell>
          <cell r="P172">
            <v>0</v>
          </cell>
          <cell r="Q172">
            <v>0</v>
          </cell>
          <cell r="R172">
            <v>0</v>
          </cell>
          <cell r="S172">
            <v>0</v>
          </cell>
          <cell r="T172">
            <v>0</v>
          </cell>
          <cell r="U172">
            <v>0</v>
          </cell>
          <cell r="V172">
            <v>0</v>
          </cell>
          <cell r="W172">
            <v>0</v>
          </cell>
          <cell r="X172">
            <v>0</v>
          </cell>
          <cell r="Y172">
            <v>7.15</v>
          </cell>
          <cell r="Z172">
            <v>10.6</v>
          </cell>
          <cell r="AA172">
            <v>18.149999999999999</v>
          </cell>
        </row>
        <row r="173">
          <cell r="A173">
            <v>170</v>
          </cell>
          <cell r="B173">
            <v>61007</v>
          </cell>
          <cell r="C173" t="str">
            <v>61-7</v>
          </cell>
          <cell r="D173" t="str">
            <v>ELKPOINT-JEFFERSON</v>
          </cell>
          <cell r="E173">
            <v>5.75</v>
          </cell>
          <cell r="F173">
            <v>9.1999999999999993</v>
          </cell>
          <cell r="G173">
            <v>16.75</v>
          </cell>
          <cell r="H173">
            <v>0</v>
          </cell>
          <cell r="J173">
            <v>0</v>
          </cell>
          <cell r="L173">
            <v>2.2200000000000002</v>
          </cell>
          <cell r="M173" t="str">
            <v>*</v>
          </cell>
          <cell r="N173">
            <v>0</v>
          </cell>
          <cell r="O173">
            <v>1.4</v>
          </cell>
          <cell r="P173">
            <v>0</v>
          </cell>
          <cell r="Q173">
            <v>0</v>
          </cell>
          <cell r="R173">
            <v>0</v>
          </cell>
          <cell r="S173">
            <v>0</v>
          </cell>
          <cell r="T173">
            <v>0</v>
          </cell>
          <cell r="U173">
            <v>0</v>
          </cell>
          <cell r="V173">
            <v>0</v>
          </cell>
          <cell r="W173">
            <v>0</v>
          </cell>
          <cell r="X173">
            <v>0</v>
          </cell>
          <cell r="Y173">
            <v>9.370000000000001</v>
          </cell>
          <cell r="Z173">
            <v>12.82</v>
          </cell>
          <cell r="AA173">
            <v>20.369999999999997</v>
          </cell>
        </row>
        <row r="174">
          <cell r="B174">
            <v>61008</v>
          </cell>
          <cell r="C174" t="str">
            <v>61-8</v>
          </cell>
          <cell r="D174" t="str">
            <v>DAKOTA VALLEY</v>
          </cell>
          <cell r="E174">
            <v>5.75</v>
          </cell>
          <cell r="F174">
            <v>9.1999999999999993</v>
          </cell>
          <cell r="G174">
            <v>16.75</v>
          </cell>
          <cell r="H174">
            <v>2.9</v>
          </cell>
          <cell r="J174">
            <v>0</v>
          </cell>
          <cell r="L174">
            <v>1.91</v>
          </cell>
          <cell r="N174">
            <v>0</v>
          </cell>
          <cell r="O174">
            <v>1.4</v>
          </cell>
          <cell r="P174">
            <v>0</v>
          </cell>
          <cell r="Q174">
            <v>0</v>
          </cell>
          <cell r="R174">
            <v>0</v>
          </cell>
          <cell r="S174">
            <v>0.39</v>
          </cell>
          <cell r="T174">
            <v>0.62</v>
          </cell>
          <cell r="U174">
            <v>1.1399999999999999</v>
          </cell>
          <cell r="V174">
            <v>7.0000000000000007E-2</v>
          </cell>
          <cell r="W174">
            <v>7.0000000000000007E-2</v>
          </cell>
          <cell r="X174">
            <v>7.0000000000000007E-2</v>
          </cell>
          <cell r="Y174">
            <v>12.420000000000002</v>
          </cell>
          <cell r="Z174">
            <v>16.100000000000001</v>
          </cell>
          <cell r="AA174">
            <v>24.169999999999998</v>
          </cell>
        </row>
        <row r="175">
          <cell r="A175">
            <v>171</v>
          </cell>
          <cell r="B175" t="str">
            <v>62003</v>
          </cell>
          <cell r="C175" t="str">
            <v>62-3</v>
          </cell>
          <cell r="D175" t="str">
            <v>MOBRIDGE</v>
          </cell>
          <cell r="E175">
            <v>5.69</v>
          </cell>
          <cell r="F175">
            <v>9.1</v>
          </cell>
          <cell r="G175">
            <v>16.57</v>
          </cell>
          <cell r="H175">
            <v>0</v>
          </cell>
          <cell r="J175">
            <v>0</v>
          </cell>
          <cell r="L175">
            <v>2.98</v>
          </cell>
          <cell r="N175">
            <v>0</v>
          </cell>
          <cell r="O175">
            <v>1.39</v>
          </cell>
          <cell r="P175">
            <v>0</v>
          </cell>
          <cell r="Q175">
            <v>0</v>
          </cell>
          <cell r="R175">
            <v>0</v>
          </cell>
          <cell r="S175">
            <v>0.03</v>
          </cell>
          <cell r="T175">
            <v>0.05</v>
          </cell>
          <cell r="U175">
            <v>0.09</v>
          </cell>
          <cell r="V175">
            <v>0</v>
          </cell>
          <cell r="W175">
            <v>0</v>
          </cell>
          <cell r="X175">
            <v>0</v>
          </cell>
          <cell r="Y175">
            <v>10.09</v>
          </cell>
          <cell r="Z175">
            <v>13.520000000000001</v>
          </cell>
          <cell r="AA175">
            <v>21.03</v>
          </cell>
        </row>
        <row r="176">
          <cell r="A176">
            <v>172</v>
          </cell>
          <cell r="B176" t="str">
            <v>62005</v>
          </cell>
          <cell r="C176" t="str">
            <v>62-5</v>
          </cell>
          <cell r="D176" t="str">
            <v>SELBY AREA</v>
          </cell>
          <cell r="E176">
            <v>5.75</v>
          </cell>
          <cell r="F176">
            <v>9.1999999999999993</v>
          </cell>
          <cell r="G176">
            <v>16.75</v>
          </cell>
          <cell r="H176">
            <v>0</v>
          </cell>
          <cell r="J176">
            <v>0</v>
          </cell>
          <cell r="L176">
            <v>1.39</v>
          </cell>
          <cell r="N176">
            <v>0.28000000000000003</v>
          </cell>
          <cell r="O176">
            <v>1.4</v>
          </cell>
          <cell r="P176">
            <v>0</v>
          </cell>
          <cell r="Q176">
            <v>0</v>
          </cell>
          <cell r="R176">
            <v>0</v>
          </cell>
          <cell r="S176">
            <v>0.01</v>
          </cell>
          <cell r="T176">
            <v>0.02</v>
          </cell>
          <cell r="U176">
            <v>0.03</v>
          </cell>
          <cell r="V176">
            <v>0</v>
          </cell>
          <cell r="W176">
            <v>0</v>
          </cell>
          <cell r="X176">
            <v>0</v>
          </cell>
          <cell r="Y176">
            <v>8.83</v>
          </cell>
          <cell r="Z176">
            <v>12.29</v>
          </cell>
          <cell r="AA176">
            <v>19.850000000000001</v>
          </cell>
        </row>
        <row r="177">
          <cell r="A177">
            <v>173</v>
          </cell>
          <cell r="B177" t="str">
            <v>63001</v>
          </cell>
          <cell r="C177" t="str">
            <v>63-1</v>
          </cell>
          <cell r="D177" t="str">
            <v>GAYVILLE-VOLIN</v>
          </cell>
          <cell r="E177">
            <v>5.75</v>
          </cell>
          <cell r="F177">
            <v>9.1999999999999993</v>
          </cell>
          <cell r="G177">
            <v>16.75</v>
          </cell>
          <cell r="H177">
            <v>0</v>
          </cell>
          <cell r="J177">
            <v>0</v>
          </cell>
          <cell r="L177">
            <v>0.85</v>
          </cell>
          <cell r="N177">
            <v>0</v>
          </cell>
          <cell r="O177">
            <v>1.4</v>
          </cell>
          <cell r="P177">
            <v>0</v>
          </cell>
          <cell r="Q177">
            <v>0</v>
          </cell>
          <cell r="R177">
            <v>0</v>
          </cell>
          <cell r="S177">
            <v>0</v>
          </cell>
          <cell r="T177">
            <v>0</v>
          </cell>
          <cell r="U177">
            <v>0</v>
          </cell>
          <cell r="V177">
            <v>0</v>
          </cell>
          <cell r="W177">
            <v>0</v>
          </cell>
          <cell r="X177">
            <v>0</v>
          </cell>
          <cell r="Y177">
            <v>8</v>
          </cell>
          <cell r="Z177">
            <v>11.45</v>
          </cell>
          <cell r="AA177">
            <v>19</v>
          </cell>
        </row>
        <row r="178">
          <cell r="A178">
            <v>174</v>
          </cell>
          <cell r="B178" t="str">
            <v>63002</v>
          </cell>
          <cell r="C178" t="str">
            <v>63-2</v>
          </cell>
          <cell r="D178" t="str">
            <v>IRENE</v>
          </cell>
          <cell r="E178">
            <v>5.75</v>
          </cell>
          <cell r="F178">
            <v>9.1999999999999993</v>
          </cell>
          <cell r="G178">
            <v>16.75</v>
          </cell>
          <cell r="H178">
            <v>1.23</v>
          </cell>
          <cell r="J178">
            <v>0</v>
          </cell>
          <cell r="L178">
            <v>3</v>
          </cell>
          <cell r="N178">
            <v>0.3</v>
          </cell>
          <cell r="O178">
            <v>1.4</v>
          </cell>
          <cell r="P178">
            <v>0</v>
          </cell>
          <cell r="Q178">
            <v>0</v>
          </cell>
          <cell r="R178">
            <v>0</v>
          </cell>
          <cell r="S178">
            <v>0.02</v>
          </cell>
          <cell r="T178">
            <v>0.03</v>
          </cell>
          <cell r="U178">
            <v>0.06</v>
          </cell>
          <cell r="V178">
            <v>0</v>
          </cell>
          <cell r="W178">
            <v>0</v>
          </cell>
          <cell r="X178">
            <v>0</v>
          </cell>
          <cell r="Y178">
            <v>11.700000000000001</v>
          </cell>
          <cell r="Z178">
            <v>15.16</v>
          </cell>
          <cell r="AA178">
            <v>22.74</v>
          </cell>
        </row>
        <row r="179">
          <cell r="A179">
            <v>175</v>
          </cell>
          <cell r="B179" t="str">
            <v>63003</v>
          </cell>
          <cell r="C179" t="str">
            <v>63-3</v>
          </cell>
          <cell r="D179" t="str">
            <v>YANKTON</v>
          </cell>
          <cell r="E179">
            <v>5.75</v>
          </cell>
          <cell r="F179">
            <v>9.1999999999999993</v>
          </cell>
          <cell r="G179">
            <v>16.75</v>
          </cell>
          <cell r="H179">
            <v>1.93</v>
          </cell>
          <cell r="J179">
            <v>0</v>
          </cell>
          <cell r="L179">
            <v>3</v>
          </cell>
          <cell r="N179">
            <v>0</v>
          </cell>
          <cell r="O179">
            <v>1.4</v>
          </cell>
          <cell r="P179">
            <v>0</v>
          </cell>
          <cell r="Q179">
            <v>0</v>
          </cell>
          <cell r="R179">
            <v>0</v>
          </cell>
          <cell r="S179">
            <v>0.1</v>
          </cell>
          <cell r="T179">
            <v>0.16</v>
          </cell>
          <cell r="U179">
            <v>0.28999999999999998</v>
          </cell>
          <cell r="V179">
            <v>0.02</v>
          </cell>
          <cell r="W179">
            <v>0.02</v>
          </cell>
          <cell r="X179">
            <v>0.02</v>
          </cell>
          <cell r="Y179">
            <v>12.2</v>
          </cell>
          <cell r="Z179">
            <v>15.709999999999999</v>
          </cell>
          <cell r="AA179">
            <v>23.389999999999997</v>
          </cell>
        </row>
        <row r="180">
          <cell r="A180">
            <v>176</v>
          </cell>
          <cell r="B180" t="str">
            <v>64002</v>
          </cell>
          <cell r="C180" t="str">
            <v>64-2</v>
          </cell>
          <cell r="D180" t="str">
            <v>DUPREE</v>
          </cell>
          <cell r="E180">
            <v>5.7</v>
          </cell>
          <cell r="F180">
            <v>9.1199999999999992</v>
          </cell>
          <cell r="G180">
            <v>16.600000000000001</v>
          </cell>
          <cell r="H180">
            <v>0</v>
          </cell>
          <cell r="J180">
            <v>0</v>
          </cell>
          <cell r="L180">
            <v>0</v>
          </cell>
          <cell r="N180">
            <v>0</v>
          </cell>
          <cell r="O180">
            <v>0.3</v>
          </cell>
          <cell r="P180">
            <v>0</v>
          </cell>
          <cell r="Q180">
            <v>0</v>
          </cell>
          <cell r="R180">
            <v>0</v>
          </cell>
          <cell r="S180">
            <v>0</v>
          </cell>
          <cell r="T180">
            <v>0</v>
          </cell>
          <cell r="U180">
            <v>0</v>
          </cell>
          <cell r="V180">
            <v>0</v>
          </cell>
          <cell r="W180">
            <v>0</v>
          </cell>
          <cell r="X180">
            <v>0</v>
          </cell>
          <cell r="Y180">
            <v>6</v>
          </cell>
          <cell r="Z180">
            <v>9.42</v>
          </cell>
          <cell r="AA180">
            <v>16.900000000000002</v>
          </cell>
        </row>
        <row r="181">
          <cell r="A181">
            <v>177</v>
          </cell>
          <cell r="B181" t="str">
            <v>65001</v>
          </cell>
          <cell r="C181" t="str">
            <v>65-1</v>
          </cell>
          <cell r="D181" t="str">
            <v>SHANNON COUNTY</v>
          </cell>
          <cell r="E181">
            <v>5.75</v>
          </cell>
          <cell r="F181">
            <v>9.1999999999999993</v>
          </cell>
          <cell r="G181">
            <v>16.75</v>
          </cell>
          <cell r="H181">
            <v>0</v>
          </cell>
          <cell r="J181">
            <v>0</v>
          </cell>
          <cell r="L181">
            <v>3</v>
          </cell>
          <cell r="N181">
            <v>0.3</v>
          </cell>
          <cell r="O181">
            <v>1.4</v>
          </cell>
          <cell r="P181">
            <v>0</v>
          </cell>
          <cell r="Q181">
            <v>0</v>
          </cell>
          <cell r="R181">
            <v>0</v>
          </cell>
          <cell r="S181">
            <v>0</v>
          </cell>
          <cell r="T181">
            <v>0</v>
          </cell>
          <cell r="U181">
            <v>0</v>
          </cell>
          <cell r="V181">
            <v>0</v>
          </cell>
          <cell r="W181">
            <v>0</v>
          </cell>
          <cell r="X181">
            <v>0</v>
          </cell>
          <cell r="Y181">
            <v>10.450000000000001</v>
          </cell>
          <cell r="Z181">
            <v>13.9</v>
          </cell>
          <cell r="AA181">
            <v>21.45</v>
          </cell>
        </row>
        <row r="182">
          <cell r="A182">
            <v>178</v>
          </cell>
          <cell r="B182" t="str">
            <v>66001</v>
          </cell>
          <cell r="C182" t="str">
            <v>66-1</v>
          </cell>
          <cell r="D182" t="str">
            <v>TODD COUNTY</v>
          </cell>
          <cell r="E182">
            <v>5.75</v>
          </cell>
          <cell r="F182">
            <v>9.1999999999999993</v>
          </cell>
          <cell r="G182">
            <v>16.75</v>
          </cell>
          <cell r="H182">
            <v>0</v>
          </cell>
          <cell r="J182">
            <v>0</v>
          </cell>
          <cell r="L182">
            <v>2.1</v>
          </cell>
          <cell r="N182">
            <v>0</v>
          </cell>
          <cell r="O182">
            <v>1.4</v>
          </cell>
          <cell r="P182">
            <v>0</v>
          </cell>
          <cell r="Q182">
            <v>0</v>
          </cell>
          <cell r="R182">
            <v>0</v>
          </cell>
          <cell r="S182">
            <v>0</v>
          </cell>
          <cell r="T182">
            <v>0</v>
          </cell>
          <cell r="U182">
            <v>0</v>
          </cell>
          <cell r="V182">
            <v>0</v>
          </cell>
          <cell r="W182">
            <v>0</v>
          </cell>
          <cell r="X182">
            <v>0</v>
          </cell>
          <cell r="Y182">
            <v>9.25</v>
          </cell>
          <cell r="Z182">
            <v>12.7</v>
          </cell>
          <cell r="AA182">
            <v>20.25</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9B5B6-974A-40D2-A24E-BD8883E0A658}">
  <sheetPr>
    <pageSetUpPr fitToPage="1"/>
  </sheetPr>
  <dimension ref="A1:AF181"/>
  <sheetViews>
    <sheetView showGridLines="0" tabSelected="1" zoomScale="90" zoomScaleNormal="90" zoomScalePageLayoutView="90" workbookViewId="0">
      <pane xSplit="2" ySplit="8" topLeftCell="D9" activePane="bottomRight" state="frozen"/>
      <selection pane="topRight" activeCell="C1" sqref="C1"/>
      <selection pane="bottomLeft" activeCell="A9" sqref="A9"/>
      <selection pane="bottomRight" activeCell="A3" sqref="A3"/>
    </sheetView>
  </sheetViews>
  <sheetFormatPr defaultColWidth="9.140625" defaultRowHeight="15" x14ac:dyDescent="0.25"/>
  <cols>
    <col min="1" max="1" width="23.7109375" style="225" customWidth="1"/>
    <col min="2" max="2" width="7" style="224" bestFit="1" customWidth="1"/>
    <col min="3" max="3" width="11.5703125" style="224" customWidth="1"/>
    <col min="4" max="4" width="11.28515625" style="224" customWidth="1"/>
    <col min="5" max="6" width="11.28515625" style="223" customWidth="1"/>
    <col min="7" max="7" width="12.5703125" style="252" customWidth="1"/>
    <col min="8" max="8" width="4" style="252" customWidth="1"/>
    <col min="9" max="9" width="13.5703125" style="252" hidden="1" customWidth="1"/>
    <col min="10" max="11" width="12.5703125" style="252" hidden="1" customWidth="1"/>
    <col min="12" max="12" width="13.42578125" style="252" hidden="1" customWidth="1"/>
    <col min="13" max="13" width="14.5703125" style="252" hidden="1" customWidth="1"/>
    <col min="14" max="14" width="13.85546875" style="252" customWidth="1"/>
    <col min="15" max="15" width="15.7109375" style="253" customWidth="1"/>
    <col min="16" max="16" width="4.7109375" style="252" customWidth="1"/>
    <col min="17" max="18" width="9.140625" style="252"/>
    <col min="19" max="19" width="9.5703125" style="252" customWidth="1"/>
    <col min="20" max="20" width="9.140625" style="252"/>
    <col min="21" max="21" width="10.140625" style="252" bestFit="1" customWidth="1"/>
    <col min="22" max="22" width="3" style="253" customWidth="1"/>
    <col min="23" max="23" width="12.85546875" style="253" customWidth="1"/>
    <col min="24" max="24" width="15.140625" style="253" bestFit="1" customWidth="1"/>
    <col min="25" max="25" width="15.85546875" style="253" bestFit="1" customWidth="1"/>
    <col min="26" max="26" width="12.42578125" style="253" customWidth="1"/>
    <col min="27" max="27" width="13.42578125" style="253" bestFit="1" customWidth="1"/>
    <col min="28" max="28" width="4.42578125" style="253" customWidth="1"/>
    <col min="29" max="30" width="13.85546875" style="252" customWidth="1"/>
    <col min="31" max="31" width="15.7109375" style="253" customWidth="1"/>
    <col min="32" max="32" width="4.42578125" style="253" customWidth="1"/>
    <col min="33" max="16384" width="9.140625" style="252"/>
  </cols>
  <sheetData>
    <row r="1" spans="1:32" ht="26.25" x14ac:dyDescent="0.45">
      <c r="A1" s="295" t="s">
        <v>281</v>
      </c>
      <c r="B1" s="295"/>
      <c r="C1" s="295"/>
      <c r="D1" s="295"/>
      <c r="E1" s="295"/>
      <c r="F1" s="295"/>
      <c r="G1" s="295"/>
      <c r="H1" s="295"/>
      <c r="I1" s="295"/>
      <c r="J1" s="295"/>
      <c r="K1" s="295"/>
      <c r="L1" s="295"/>
      <c r="M1" s="295"/>
      <c r="N1" s="295"/>
      <c r="O1" s="295"/>
      <c r="Q1" s="296" t="s">
        <v>270</v>
      </c>
      <c r="R1" s="296"/>
      <c r="S1" s="296"/>
      <c r="V1" s="294" t="s">
        <v>282</v>
      </c>
      <c r="W1" s="294"/>
      <c r="X1" s="294"/>
      <c r="Y1" s="294"/>
      <c r="Z1" s="294"/>
      <c r="AA1" s="282">
        <v>10849267</v>
      </c>
    </row>
    <row r="2" spans="1:32" ht="16.5" x14ac:dyDescent="0.3">
      <c r="A2" s="286" t="s">
        <v>283</v>
      </c>
      <c r="B2" s="230"/>
      <c r="C2" s="230"/>
      <c r="D2" s="230"/>
      <c r="Q2" s="297" t="s">
        <v>267</v>
      </c>
      <c r="R2" s="297"/>
      <c r="S2" s="297"/>
      <c r="V2" s="294" t="s">
        <v>276</v>
      </c>
      <c r="W2" s="294"/>
      <c r="X2" s="294"/>
      <c r="Y2" s="294"/>
      <c r="Z2" s="294"/>
      <c r="AA2" s="282">
        <f>O158</f>
        <v>4088427</v>
      </c>
    </row>
    <row r="3" spans="1:32" x14ac:dyDescent="0.25">
      <c r="B3" s="230"/>
      <c r="C3" s="230"/>
      <c r="D3" s="230"/>
      <c r="Q3" s="293" t="s">
        <v>268</v>
      </c>
      <c r="R3" s="293"/>
      <c r="S3" s="293"/>
      <c r="V3" s="294" t="s">
        <v>280</v>
      </c>
      <c r="W3" s="294"/>
      <c r="X3" s="294"/>
      <c r="Y3" s="294"/>
      <c r="Z3" s="294"/>
      <c r="AA3" s="282">
        <f>AA1-AA2</f>
        <v>6760840</v>
      </c>
    </row>
    <row r="4" spans="1:32" x14ac:dyDescent="0.25">
      <c r="B4" s="230"/>
      <c r="C4" s="230"/>
      <c r="D4" s="230"/>
      <c r="Q4" s="291" t="s">
        <v>269</v>
      </c>
      <c r="R4" s="291"/>
      <c r="S4" s="291"/>
      <c r="V4" s="290"/>
      <c r="W4" s="290"/>
      <c r="X4" s="290"/>
      <c r="Y4" s="290"/>
      <c r="Z4" s="290"/>
      <c r="AA4" s="285"/>
    </row>
    <row r="5" spans="1:32" x14ac:dyDescent="0.25">
      <c r="B5" s="230"/>
      <c r="C5" s="230"/>
      <c r="D5" s="230"/>
      <c r="Q5" s="287"/>
      <c r="R5" s="287"/>
      <c r="S5" s="287"/>
    </row>
    <row r="6" spans="1:32" s="266" customFormat="1" ht="15" customHeight="1" x14ac:dyDescent="0.25">
      <c r="A6" s="264"/>
      <c r="B6" s="265"/>
      <c r="C6" s="292" t="s">
        <v>272</v>
      </c>
      <c r="D6" s="292"/>
      <c r="E6" s="292"/>
      <c r="F6" s="292"/>
      <c r="G6" s="292"/>
      <c r="I6" s="292" t="s">
        <v>271</v>
      </c>
      <c r="J6" s="292"/>
      <c r="K6" s="292"/>
      <c r="L6" s="292"/>
      <c r="M6" s="292"/>
      <c r="N6" s="288" t="s">
        <v>274</v>
      </c>
      <c r="O6" s="288"/>
      <c r="Q6" s="292" t="s">
        <v>278</v>
      </c>
      <c r="R6" s="292"/>
      <c r="S6" s="292"/>
      <c r="T6" s="292"/>
      <c r="U6" s="292"/>
      <c r="V6" s="292"/>
      <c r="W6" s="292"/>
      <c r="X6" s="292"/>
      <c r="Y6" s="292"/>
      <c r="Z6" s="292"/>
      <c r="AA6" s="292"/>
      <c r="AB6" s="267"/>
      <c r="AC6" s="288" t="s">
        <v>275</v>
      </c>
      <c r="AD6" s="288"/>
      <c r="AE6" s="288"/>
      <c r="AF6" s="267"/>
    </row>
    <row r="7" spans="1:32" s="266" customFormat="1" ht="18.75" customHeight="1" x14ac:dyDescent="0.25">
      <c r="C7" s="292"/>
      <c r="D7" s="292"/>
      <c r="E7" s="292"/>
      <c r="F7" s="292"/>
      <c r="G7" s="292"/>
      <c r="I7" s="292"/>
      <c r="J7" s="292"/>
      <c r="K7" s="292"/>
      <c r="L7" s="292"/>
      <c r="M7" s="292"/>
      <c r="N7" s="288"/>
      <c r="O7" s="288"/>
      <c r="Q7" s="292"/>
      <c r="R7" s="292"/>
      <c r="S7" s="292"/>
      <c r="T7" s="292"/>
      <c r="U7" s="292"/>
      <c r="V7" s="292"/>
      <c r="W7" s="292"/>
      <c r="X7" s="292"/>
      <c r="Y7" s="292"/>
      <c r="Z7" s="292"/>
      <c r="AA7" s="292"/>
      <c r="AB7" s="267"/>
      <c r="AC7" s="288"/>
      <c r="AD7" s="288"/>
      <c r="AE7" s="288"/>
      <c r="AF7" s="244"/>
    </row>
    <row r="8" spans="1:32" ht="75" customHeight="1" x14ac:dyDescent="0.25">
      <c r="A8" s="226" t="s">
        <v>243</v>
      </c>
      <c r="B8" s="226" t="s">
        <v>242</v>
      </c>
      <c r="C8" s="226" t="s">
        <v>250</v>
      </c>
      <c r="D8" s="226" t="s">
        <v>248</v>
      </c>
      <c r="E8" s="226" t="s">
        <v>245</v>
      </c>
      <c r="F8" s="226" t="s">
        <v>244</v>
      </c>
      <c r="G8" s="226" t="s">
        <v>260</v>
      </c>
      <c r="H8" s="242"/>
      <c r="I8" s="245" t="s">
        <v>264</v>
      </c>
      <c r="J8" s="245" t="s">
        <v>261</v>
      </c>
      <c r="K8" s="245" t="s">
        <v>262</v>
      </c>
      <c r="L8" s="245" t="s">
        <v>263</v>
      </c>
      <c r="M8" s="245" t="s">
        <v>265</v>
      </c>
      <c r="N8" s="226" t="s">
        <v>266</v>
      </c>
      <c r="O8" s="246" t="s">
        <v>273</v>
      </c>
      <c r="P8" s="242"/>
      <c r="Q8" s="239" t="s">
        <v>251</v>
      </c>
      <c r="R8" s="239" t="s">
        <v>249</v>
      </c>
      <c r="S8" s="239" t="s">
        <v>246</v>
      </c>
      <c r="T8" s="268" t="s">
        <v>253</v>
      </c>
      <c r="U8" s="239" t="s">
        <v>247</v>
      </c>
      <c r="V8" s="243"/>
      <c r="W8" s="247" t="s">
        <v>256</v>
      </c>
      <c r="X8" s="247" t="s">
        <v>252</v>
      </c>
      <c r="Y8" s="247" t="s">
        <v>254</v>
      </c>
      <c r="Z8" s="247" t="s">
        <v>255</v>
      </c>
      <c r="AA8" s="250" t="s">
        <v>257</v>
      </c>
      <c r="AB8" s="243"/>
      <c r="AC8" s="284" t="s">
        <v>273</v>
      </c>
      <c r="AD8" s="243" t="s">
        <v>277</v>
      </c>
      <c r="AE8" s="246" t="s">
        <v>279</v>
      </c>
      <c r="AF8" s="243"/>
    </row>
    <row r="9" spans="1:32" x14ac:dyDescent="0.25">
      <c r="A9" s="227" t="s">
        <v>72</v>
      </c>
      <c r="B9" s="231">
        <v>6001</v>
      </c>
      <c r="C9" s="234">
        <v>4550.58</v>
      </c>
      <c r="D9" s="234">
        <v>4519.12</v>
      </c>
      <c r="E9" s="234">
        <v>4469.9399999999996</v>
      </c>
      <c r="F9" s="234">
        <v>4489.3599999999997</v>
      </c>
      <c r="G9" s="234">
        <v>4491.13</v>
      </c>
      <c r="H9" s="237"/>
      <c r="I9" s="279">
        <v>2237000</v>
      </c>
      <c r="J9" s="279">
        <v>684150</v>
      </c>
      <c r="K9" s="279">
        <v>152392</v>
      </c>
      <c r="L9" s="279">
        <f t="shared" ref="L9:L40" si="0">+J9+K9</f>
        <v>836542</v>
      </c>
      <c r="M9" s="249">
        <f t="shared" ref="M9:M40" si="1">I9+L9</f>
        <v>3073542</v>
      </c>
      <c r="N9" s="234">
        <v>4491.13</v>
      </c>
      <c r="O9" s="249">
        <f t="shared" ref="O9:O40" si="2">N9*30</f>
        <v>134733.9</v>
      </c>
      <c r="P9" s="237"/>
      <c r="Q9" s="254">
        <f t="shared" ref="Q9:Q40" si="3">(D9-C9)/C9</f>
        <v>-6.9134044451476598E-3</v>
      </c>
      <c r="R9" s="254">
        <f t="shared" ref="R9:R40" si="4">(E9-D9)/D9</f>
        <v>-1.0882649719414463E-2</v>
      </c>
      <c r="S9" s="254">
        <f t="shared" ref="S9:S40" si="5">(F9-E9)/E9</f>
        <v>4.3445773321342286E-3</v>
      </c>
      <c r="T9" s="254">
        <f t="shared" ref="T9:T40" si="6">AVERAGE(Q9:S9)</f>
        <v>-4.4838256108092984E-3</v>
      </c>
      <c r="U9" s="254">
        <f t="shared" ref="U9:U40" si="7">(G9-F9)/F9</f>
        <v>3.9426555232826877E-4</v>
      </c>
      <c r="V9" s="255"/>
      <c r="W9" s="234">
        <f t="shared" ref="W9:W40" si="8">(1+T9)*F9</f>
        <v>4469.2304926558572</v>
      </c>
      <c r="X9" s="234">
        <f t="shared" ref="X9:X40" si="9">IF(W9&gt;G9,W9,G9)</f>
        <v>4491.13</v>
      </c>
      <c r="Y9" s="234">
        <f t="shared" ref="Y9:Y40" si="10">G9-W9</f>
        <v>21.899507344142876</v>
      </c>
      <c r="Z9" s="234">
        <f t="shared" ref="Z9:Z40" si="11">IF(Y9&lt;0,-Y9,0)</f>
        <v>0</v>
      </c>
      <c r="AA9" s="249">
        <f t="shared" ref="AA9:AA40" si="12">($AA$3/$Z$158)*Z9</f>
        <v>0</v>
      </c>
      <c r="AB9" s="256"/>
      <c r="AC9" s="283">
        <f t="shared" ref="AC9:AC40" si="13">O9</f>
        <v>134733.9</v>
      </c>
      <c r="AD9" s="283">
        <f t="shared" ref="AD9:AD40" si="14">AA9</f>
        <v>0</v>
      </c>
      <c r="AE9" s="249">
        <f t="shared" ref="AE9:AE51" si="15">ROUND(AC9+AD9,0)</f>
        <v>134734</v>
      </c>
      <c r="AF9" s="257"/>
    </row>
    <row r="10" spans="1:32" x14ac:dyDescent="0.25">
      <c r="A10" s="278" t="s">
        <v>73</v>
      </c>
      <c r="B10" s="231">
        <v>58003</v>
      </c>
      <c r="C10" s="234">
        <v>251</v>
      </c>
      <c r="D10" s="234">
        <v>251.13</v>
      </c>
      <c r="E10" s="234">
        <v>266.01</v>
      </c>
      <c r="F10" s="234">
        <v>268.01</v>
      </c>
      <c r="G10" s="234">
        <v>265</v>
      </c>
      <c r="H10" s="237"/>
      <c r="I10" s="279">
        <v>132500</v>
      </c>
      <c r="J10" s="279">
        <v>34819</v>
      </c>
      <c r="K10" s="279">
        <v>8289</v>
      </c>
      <c r="L10" s="279">
        <f t="shared" si="0"/>
        <v>43108</v>
      </c>
      <c r="M10" s="249">
        <f t="shared" si="1"/>
        <v>175608</v>
      </c>
      <c r="N10" s="234">
        <v>265</v>
      </c>
      <c r="O10" s="249">
        <f t="shared" si="2"/>
        <v>7950</v>
      </c>
      <c r="P10" s="237"/>
      <c r="Q10" s="254">
        <f t="shared" si="3"/>
        <v>5.179282868525715E-4</v>
      </c>
      <c r="R10" s="254">
        <f t="shared" si="4"/>
        <v>5.9252180145741233E-2</v>
      </c>
      <c r="S10" s="254">
        <f t="shared" si="5"/>
        <v>7.5185143415661066E-3</v>
      </c>
      <c r="T10" s="254">
        <f t="shared" si="6"/>
        <v>2.2429540924719969E-2</v>
      </c>
      <c r="U10" s="254">
        <f t="shared" si="7"/>
        <v>-1.1230924219245517E-2</v>
      </c>
      <c r="V10" s="255"/>
      <c r="W10" s="234">
        <f t="shared" si="8"/>
        <v>274.02134126323421</v>
      </c>
      <c r="X10" s="234">
        <f t="shared" si="9"/>
        <v>274.02134126323421</v>
      </c>
      <c r="Y10" s="234">
        <f t="shared" si="10"/>
        <v>-9.0213412632342056</v>
      </c>
      <c r="Z10" s="234">
        <f t="shared" si="11"/>
        <v>9.0213412632342056</v>
      </c>
      <c r="AA10" s="249">
        <f t="shared" si="12"/>
        <v>20050.961122156074</v>
      </c>
      <c r="AB10" s="256"/>
      <c r="AC10" s="283">
        <f t="shared" si="13"/>
        <v>7950</v>
      </c>
      <c r="AD10" s="283">
        <f t="shared" si="14"/>
        <v>20050.961122156074</v>
      </c>
      <c r="AE10" s="249">
        <f t="shared" si="15"/>
        <v>28001</v>
      </c>
      <c r="AF10" s="257"/>
    </row>
    <row r="11" spans="1:32" x14ac:dyDescent="0.25">
      <c r="A11" s="278" t="s">
        <v>74</v>
      </c>
      <c r="B11" s="231">
        <v>61001</v>
      </c>
      <c r="C11" s="234">
        <v>299.52</v>
      </c>
      <c r="D11" s="234">
        <v>310.27</v>
      </c>
      <c r="E11" s="234">
        <v>338.39</v>
      </c>
      <c r="F11" s="234">
        <v>342.23</v>
      </c>
      <c r="G11" s="234">
        <v>341.24</v>
      </c>
      <c r="H11" s="237"/>
      <c r="I11" s="279">
        <v>172000</v>
      </c>
      <c r="J11" s="279">
        <v>40496</v>
      </c>
      <c r="K11" s="279">
        <v>15090</v>
      </c>
      <c r="L11" s="279">
        <f t="shared" si="0"/>
        <v>55586</v>
      </c>
      <c r="M11" s="249">
        <f t="shared" si="1"/>
        <v>227586</v>
      </c>
      <c r="N11" s="234">
        <v>341.24</v>
      </c>
      <c r="O11" s="249">
        <f t="shared" si="2"/>
        <v>10237.200000000001</v>
      </c>
      <c r="P11" s="237"/>
      <c r="Q11" s="254">
        <f t="shared" si="3"/>
        <v>3.5890758547008551E-2</v>
      </c>
      <c r="R11" s="254">
        <f t="shared" si="4"/>
        <v>9.0630740967544421E-2</v>
      </c>
      <c r="S11" s="254">
        <f t="shared" si="5"/>
        <v>1.1347853068944213E-2</v>
      </c>
      <c r="T11" s="254">
        <f t="shared" si="6"/>
        <v>4.5956450861165725E-2</v>
      </c>
      <c r="U11" s="254">
        <f t="shared" si="7"/>
        <v>-2.8927913975981328E-3</v>
      </c>
      <c r="V11" s="255"/>
      <c r="W11" s="234">
        <f t="shared" si="8"/>
        <v>357.95767617821673</v>
      </c>
      <c r="X11" s="234">
        <f t="shared" si="9"/>
        <v>357.95767617821673</v>
      </c>
      <c r="Y11" s="234">
        <f t="shared" si="10"/>
        <v>-16.71767617821672</v>
      </c>
      <c r="Z11" s="234">
        <f t="shared" si="11"/>
        <v>16.71767617821672</v>
      </c>
      <c r="AA11" s="249">
        <f t="shared" si="12"/>
        <v>37156.944330254169</v>
      </c>
      <c r="AB11" s="256"/>
      <c r="AC11" s="283">
        <f t="shared" si="13"/>
        <v>10237.200000000001</v>
      </c>
      <c r="AD11" s="283">
        <f t="shared" si="14"/>
        <v>37156.944330254169</v>
      </c>
      <c r="AE11" s="249">
        <f t="shared" si="15"/>
        <v>47394</v>
      </c>
      <c r="AF11" s="257"/>
    </row>
    <row r="12" spans="1:32" x14ac:dyDescent="0.25">
      <c r="A12" s="278" t="s">
        <v>75</v>
      </c>
      <c r="B12" s="231">
        <v>11001</v>
      </c>
      <c r="C12" s="234">
        <v>320</v>
      </c>
      <c r="D12" s="234">
        <v>317</v>
      </c>
      <c r="E12" s="234">
        <v>316</v>
      </c>
      <c r="F12" s="234">
        <v>313</v>
      </c>
      <c r="G12" s="234">
        <v>325</v>
      </c>
      <c r="H12" s="237"/>
      <c r="I12" s="279">
        <v>162500</v>
      </c>
      <c r="J12" s="279">
        <v>462630</v>
      </c>
      <c r="K12" s="279"/>
      <c r="L12" s="279">
        <f t="shared" si="0"/>
        <v>462630</v>
      </c>
      <c r="M12" s="249">
        <f t="shared" si="1"/>
        <v>625130</v>
      </c>
      <c r="N12" s="234">
        <v>325</v>
      </c>
      <c r="O12" s="249">
        <f t="shared" si="2"/>
        <v>9750</v>
      </c>
      <c r="P12" s="237"/>
      <c r="Q12" s="254">
        <f t="shared" si="3"/>
        <v>-9.3749999999999997E-3</v>
      </c>
      <c r="R12" s="254">
        <f t="shared" si="4"/>
        <v>-3.1545741324921135E-3</v>
      </c>
      <c r="S12" s="254">
        <f t="shared" si="5"/>
        <v>-9.4936708860759497E-3</v>
      </c>
      <c r="T12" s="254">
        <f t="shared" si="6"/>
        <v>-7.3410816728560202E-3</v>
      </c>
      <c r="U12" s="254">
        <f t="shared" si="7"/>
        <v>3.8338658146964855E-2</v>
      </c>
      <c r="V12" s="255"/>
      <c r="W12" s="234">
        <f t="shared" si="8"/>
        <v>310.70224143639604</v>
      </c>
      <c r="X12" s="234">
        <f t="shared" si="9"/>
        <v>325</v>
      </c>
      <c r="Y12" s="234">
        <f t="shared" si="10"/>
        <v>14.297758563603963</v>
      </c>
      <c r="Z12" s="234">
        <f t="shared" si="11"/>
        <v>0</v>
      </c>
      <c r="AA12" s="249">
        <f t="shared" si="12"/>
        <v>0</v>
      </c>
      <c r="AB12" s="256"/>
      <c r="AC12" s="283">
        <f t="shared" si="13"/>
        <v>9750</v>
      </c>
      <c r="AD12" s="283">
        <f t="shared" si="14"/>
        <v>0</v>
      </c>
      <c r="AE12" s="249">
        <f t="shared" si="15"/>
        <v>9750</v>
      </c>
      <c r="AF12" s="257"/>
    </row>
    <row r="13" spans="1:32" x14ac:dyDescent="0.25">
      <c r="A13" s="278" t="s">
        <v>76</v>
      </c>
      <c r="B13" s="231">
        <v>38001</v>
      </c>
      <c r="C13" s="234">
        <v>275</v>
      </c>
      <c r="D13" s="234">
        <v>259</v>
      </c>
      <c r="E13" s="234">
        <v>256</v>
      </c>
      <c r="F13" s="234">
        <v>257</v>
      </c>
      <c r="G13" s="234">
        <v>259</v>
      </c>
      <c r="H13" s="237"/>
      <c r="I13" s="279">
        <v>129000</v>
      </c>
      <c r="J13" s="279">
        <v>34690</v>
      </c>
      <c r="K13" s="279">
        <v>6796</v>
      </c>
      <c r="L13" s="279">
        <f t="shared" si="0"/>
        <v>41486</v>
      </c>
      <c r="M13" s="249">
        <f t="shared" si="1"/>
        <v>170486</v>
      </c>
      <c r="N13" s="234">
        <v>259</v>
      </c>
      <c r="O13" s="249">
        <f t="shared" si="2"/>
        <v>7770</v>
      </c>
      <c r="P13" s="237"/>
      <c r="Q13" s="254">
        <f t="shared" si="3"/>
        <v>-5.8181818181818182E-2</v>
      </c>
      <c r="R13" s="254">
        <f t="shared" si="4"/>
        <v>-1.1583011583011582E-2</v>
      </c>
      <c r="S13" s="254">
        <f t="shared" si="5"/>
        <v>3.90625E-3</v>
      </c>
      <c r="T13" s="254">
        <f t="shared" si="6"/>
        <v>-2.1952859921609922E-2</v>
      </c>
      <c r="U13" s="254">
        <f t="shared" si="7"/>
        <v>7.7821011673151752E-3</v>
      </c>
      <c r="V13" s="255"/>
      <c r="W13" s="234">
        <f t="shared" si="8"/>
        <v>251.35811500014626</v>
      </c>
      <c r="X13" s="234">
        <f t="shared" si="9"/>
        <v>259</v>
      </c>
      <c r="Y13" s="234">
        <f t="shared" si="10"/>
        <v>7.6418849998537439</v>
      </c>
      <c r="Z13" s="234">
        <f t="shared" si="11"/>
        <v>0</v>
      </c>
      <c r="AA13" s="249">
        <f t="shared" si="12"/>
        <v>0</v>
      </c>
      <c r="AB13" s="256"/>
      <c r="AC13" s="283">
        <f t="shared" si="13"/>
        <v>7770</v>
      </c>
      <c r="AD13" s="283">
        <f t="shared" si="14"/>
        <v>0</v>
      </c>
      <c r="AE13" s="249">
        <f t="shared" si="15"/>
        <v>7770</v>
      </c>
      <c r="AF13" s="257"/>
    </row>
    <row r="14" spans="1:32" x14ac:dyDescent="0.25">
      <c r="A14" s="278" t="s">
        <v>77</v>
      </c>
      <c r="B14" s="231">
        <v>21001</v>
      </c>
      <c r="C14" s="234">
        <v>173</v>
      </c>
      <c r="D14" s="234">
        <v>168</v>
      </c>
      <c r="E14" s="234">
        <v>179</v>
      </c>
      <c r="F14" s="234">
        <v>178</v>
      </c>
      <c r="G14" s="234">
        <v>180</v>
      </c>
      <c r="H14" s="237"/>
      <c r="I14" s="279">
        <v>90000</v>
      </c>
      <c r="J14" s="279">
        <v>40451</v>
      </c>
      <c r="K14" s="279"/>
      <c r="L14" s="279">
        <f t="shared" si="0"/>
        <v>40451</v>
      </c>
      <c r="M14" s="249">
        <f t="shared" si="1"/>
        <v>130451</v>
      </c>
      <c r="N14" s="234">
        <v>180</v>
      </c>
      <c r="O14" s="249">
        <f t="shared" si="2"/>
        <v>5400</v>
      </c>
      <c r="P14" s="237"/>
      <c r="Q14" s="254">
        <f t="shared" si="3"/>
        <v>-2.8901734104046242E-2</v>
      </c>
      <c r="R14" s="254">
        <f t="shared" si="4"/>
        <v>6.5476190476190479E-2</v>
      </c>
      <c r="S14" s="254">
        <f t="shared" si="5"/>
        <v>-5.5865921787709499E-3</v>
      </c>
      <c r="T14" s="254">
        <f t="shared" si="6"/>
        <v>1.0329288064457763E-2</v>
      </c>
      <c r="U14" s="254">
        <f t="shared" si="7"/>
        <v>1.1235955056179775E-2</v>
      </c>
      <c r="V14" s="255"/>
      <c r="W14" s="234">
        <f t="shared" si="8"/>
        <v>179.83861327547345</v>
      </c>
      <c r="X14" s="234">
        <f t="shared" si="9"/>
        <v>180</v>
      </c>
      <c r="Y14" s="234">
        <f t="shared" si="10"/>
        <v>0.16138672452655101</v>
      </c>
      <c r="Z14" s="234">
        <f t="shared" si="11"/>
        <v>0</v>
      </c>
      <c r="AA14" s="249">
        <f t="shared" si="12"/>
        <v>0</v>
      </c>
      <c r="AB14" s="256"/>
      <c r="AC14" s="283">
        <f t="shared" si="13"/>
        <v>5400</v>
      </c>
      <c r="AD14" s="283">
        <f t="shared" si="14"/>
        <v>0</v>
      </c>
      <c r="AE14" s="249">
        <f t="shared" si="15"/>
        <v>5400</v>
      </c>
      <c r="AF14" s="257"/>
    </row>
    <row r="15" spans="1:32" x14ac:dyDescent="0.25">
      <c r="A15" s="278" t="s">
        <v>78</v>
      </c>
      <c r="B15" s="231">
        <v>4001</v>
      </c>
      <c r="C15" s="234">
        <v>256</v>
      </c>
      <c r="D15" s="234">
        <v>233</v>
      </c>
      <c r="E15" s="234">
        <v>232</v>
      </c>
      <c r="F15" s="234">
        <v>225</v>
      </c>
      <c r="G15" s="234">
        <v>233.25</v>
      </c>
      <c r="H15" s="237"/>
      <c r="I15" s="279">
        <v>115500</v>
      </c>
      <c r="J15" s="279">
        <v>54275</v>
      </c>
      <c r="K15" s="279"/>
      <c r="L15" s="279">
        <f t="shared" si="0"/>
        <v>54275</v>
      </c>
      <c r="M15" s="249">
        <f t="shared" si="1"/>
        <v>169775</v>
      </c>
      <c r="N15" s="234">
        <v>233.25</v>
      </c>
      <c r="O15" s="249">
        <f t="shared" si="2"/>
        <v>6997.5</v>
      </c>
      <c r="P15" s="237"/>
      <c r="Q15" s="254">
        <f t="shared" si="3"/>
        <v>-8.984375E-2</v>
      </c>
      <c r="R15" s="254">
        <f t="shared" si="4"/>
        <v>-4.2918454935622317E-3</v>
      </c>
      <c r="S15" s="254">
        <f t="shared" si="5"/>
        <v>-3.017241379310345E-2</v>
      </c>
      <c r="T15" s="254">
        <f t="shared" si="6"/>
        <v>-4.1436003095555229E-2</v>
      </c>
      <c r="U15" s="254">
        <f t="shared" si="7"/>
        <v>3.6666666666666667E-2</v>
      </c>
      <c r="V15" s="255"/>
      <c r="W15" s="234">
        <f t="shared" si="8"/>
        <v>215.67689930350008</v>
      </c>
      <c r="X15" s="234">
        <f t="shared" si="9"/>
        <v>233.25</v>
      </c>
      <c r="Y15" s="234">
        <f t="shared" si="10"/>
        <v>17.573100696499921</v>
      </c>
      <c r="Z15" s="234">
        <f t="shared" si="11"/>
        <v>0</v>
      </c>
      <c r="AA15" s="249">
        <f t="shared" si="12"/>
        <v>0</v>
      </c>
      <c r="AB15" s="256"/>
      <c r="AC15" s="283">
        <f t="shared" si="13"/>
        <v>6997.5</v>
      </c>
      <c r="AD15" s="283">
        <f t="shared" si="14"/>
        <v>0</v>
      </c>
      <c r="AE15" s="249">
        <f t="shared" si="15"/>
        <v>6998</v>
      </c>
      <c r="AF15" s="257"/>
    </row>
    <row r="16" spans="1:32" x14ac:dyDescent="0.25">
      <c r="A16" s="278" t="s">
        <v>79</v>
      </c>
      <c r="B16" s="231">
        <v>49001</v>
      </c>
      <c r="C16" s="234">
        <v>498</v>
      </c>
      <c r="D16" s="234">
        <v>491</v>
      </c>
      <c r="E16" s="234">
        <v>479</v>
      </c>
      <c r="F16" s="234">
        <v>498</v>
      </c>
      <c r="G16" s="234">
        <v>522</v>
      </c>
      <c r="H16" s="237"/>
      <c r="I16" s="279">
        <v>259500</v>
      </c>
      <c r="J16" s="279">
        <v>44712</v>
      </c>
      <c r="K16" s="279">
        <v>35345</v>
      </c>
      <c r="L16" s="279">
        <f t="shared" si="0"/>
        <v>80057</v>
      </c>
      <c r="M16" s="249">
        <f t="shared" si="1"/>
        <v>339557</v>
      </c>
      <c r="N16" s="234">
        <v>522</v>
      </c>
      <c r="O16" s="249">
        <f t="shared" si="2"/>
        <v>15660</v>
      </c>
      <c r="P16" s="237"/>
      <c r="Q16" s="254">
        <f t="shared" si="3"/>
        <v>-1.4056224899598393E-2</v>
      </c>
      <c r="R16" s="254">
        <f t="shared" si="4"/>
        <v>-2.4439918533604887E-2</v>
      </c>
      <c r="S16" s="254">
        <f t="shared" si="5"/>
        <v>3.9665970772442591E-2</v>
      </c>
      <c r="T16" s="254">
        <f t="shared" si="6"/>
        <v>3.8994244641310283E-4</v>
      </c>
      <c r="U16" s="254">
        <f t="shared" si="7"/>
        <v>4.8192771084337352E-2</v>
      </c>
      <c r="V16" s="255"/>
      <c r="W16" s="234">
        <f t="shared" si="8"/>
        <v>498.19419133831371</v>
      </c>
      <c r="X16" s="234">
        <f t="shared" si="9"/>
        <v>522</v>
      </c>
      <c r="Y16" s="234">
        <f t="shared" si="10"/>
        <v>23.805808661686285</v>
      </c>
      <c r="Z16" s="234">
        <f t="shared" si="11"/>
        <v>0</v>
      </c>
      <c r="AA16" s="249">
        <f t="shared" si="12"/>
        <v>0</v>
      </c>
      <c r="AB16" s="256"/>
      <c r="AC16" s="283">
        <f t="shared" si="13"/>
        <v>15660</v>
      </c>
      <c r="AD16" s="283">
        <f t="shared" si="14"/>
        <v>0</v>
      </c>
      <c r="AE16" s="249">
        <f t="shared" si="15"/>
        <v>15660</v>
      </c>
      <c r="AF16" s="257"/>
    </row>
    <row r="17" spans="1:32" x14ac:dyDescent="0.25">
      <c r="A17" s="278" t="s">
        <v>80</v>
      </c>
      <c r="B17" s="231">
        <v>9001</v>
      </c>
      <c r="C17" s="234">
        <v>1373.92</v>
      </c>
      <c r="D17" s="234">
        <v>1385.21</v>
      </c>
      <c r="E17" s="234">
        <v>1361.33</v>
      </c>
      <c r="F17" s="234">
        <v>1379.24</v>
      </c>
      <c r="G17" s="234">
        <v>1369.9</v>
      </c>
      <c r="H17" s="237"/>
      <c r="I17" s="279">
        <v>687500</v>
      </c>
      <c r="J17" s="279">
        <v>344135</v>
      </c>
      <c r="K17" s="279"/>
      <c r="L17" s="279">
        <f t="shared" si="0"/>
        <v>344135</v>
      </c>
      <c r="M17" s="249">
        <f t="shared" si="1"/>
        <v>1031635</v>
      </c>
      <c r="N17" s="234">
        <v>1369.9</v>
      </c>
      <c r="O17" s="249">
        <f t="shared" si="2"/>
        <v>41097</v>
      </c>
      <c r="P17" s="237"/>
      <c r="Q17" s="254">
        <f t="shared" si="3"/>
        <v>8.2173634563875355E-3</v>
      </c>
      <c r="R17" s="254">
        <f t="shared" si="4"/>
        <v>-1.7239263360790139E-2</v>
      </c>
      <c r="S17" s="254">
        <f t="shared" si="5"/>
        <v>1.3156251606884505E-2</v>
      </c>
      <c r="T17" s="254">
        <f t="shared" si="6"/>
        <v>1.3781172341606341E-3</v>
      </c>
      <c r="U17" s="254">
        <f t="shared" si="7"/>
        <v>-6.7718453641135105E-3</v>
      </c>
      <c r="V17" s="255"/>
      <c r="W17" s="234">
        <f t="shared" si="8"/>
        <v>1381.1407544140438</v>
      </c>
      <c r="X17" s="234">
        <f t="shared" si="9"/>
        <v>1381.1407544140438</v>
      </c>
      <c r="Y17" s="234">
        <f t="shared" si="10"/>
        <v>-11.240754414043749</v>
      </c>
      <c r="Z17" s="234">
        <f t="shared" si="11"/>
        <v>11.240754414043749</v>
      </c>
      <c r="AA17" s="249">
        <f t="shared" si="12"/>
        <v>24983.86028896246</v>
      </c>
      <c r="AB17" s="256"/>
      <c r="AC17" s="283">
        <f t="shared" si="13"/>
        <v>41097</v>
      </c>
      <c r="AD17" s="283">
        <f t="shared" si="14"/>
        <v>24983.86028896246</v>
      </c>
      <c r="AE17" s="249">
        <f t="shared" si="15"/>
        <v>66081</v>
      </c>
      <c r="AF17" s="257"/>
    </row>
    <row r="18" spans="1:32" x14ac:dyDescent="0.25">
      <c r="A18" s="278" t="s">
        <v>81</v>
      </c>
      <c r="B18" s="231">
        <v>3001</v>
      </c>
      <c r="C18" s="234">
        <v>480</v>
      </c>
      <c r="D18" s="234">
        <v>481</v>
      </c>
      <c r="E18" s="234">
        <v>442</v>
      </c>
      <c r="F18" s="234">
        <v>513</v>
      </c>
      <c r="G18" s="234">
        <v>488</v>
      </c>
      <c r="H18" s="237"/>
      <c r="I18" s="279">
        <v>243500</v>
      </c>
      <c r="J18" s="279">
        <v>806856</v>
      </c>
      <c r="K18" s="279"/>
      <c r="L18" s="279">
        <f t="shared" si="0"/>
        <v>806856</v>
      </c>
      <c r="M18" s="249">
        <f t="shared" si="1"/>
        <v>1050356</v>
      </c>
      <c r="N18" s="234">
        <v>488</v>
      </c>
      <c r="O18" s="249">
        <f t="shared" si="2"/>
        <v>14640</v>
      </c>
      <c r="P18" s="237"/>
      <c r="Q18" s="254">
        <f t="shared" si="3"/>
        <v>2.0833333333333333E-3</v>
      </c>
      <c r="R18" s="254">
        <f t="shared" si="4"/>
        <v>-8.1081081081081086E-2</v>
      </c>
      <c r="S18" s="254">
        <f t="shared" si="5"/>
        <v>0.16063348416289594</v>
      </c>
      <c r="T18" s="254">
        <f t="shared" si="6"/>
        <v>2.721191213838273E-2</v>
      </c>
      <c r="U18" s="254">
        <f t="shared" si="7"/>
        <v>-4.8732943469785572E-2</v>
      </c>
      <c r="V18" s="255"/>
      <c r="W18" s="234">
        <f t="shared" si="8"/>
        <v>526.95971092699028</v>
      </c>
      <c r="X18" s="234">
        <f t="shared" si="9"/>
        <v>526.95971092699028</v>
      </c>
      <c r="Y18" s="234">
        <f t="shared" si="10"/>
        <v>-38.959710926990283</v>
      </c>
      <c r="Z18" s="234">
        <f t="shared" si="11"/>
        <v>38.959710926990283</v>
      </c>
      <c r="AA18" s="249">
        <f t="shared" si="12"/>
        <v>86592.40642088998</v>
      </c>
      <c r="AB18" s="256"/>
      <c r="AC18" s="283">
        <f t="shared" si="13"/>
        <v>14640</v>
      </c>
      <c r="AD18" s="283">
        <f t="shared" si="14"/>
        <v>86592.40642088998</v>
      </c>
      <c r="AE18" s="249">
        <f t="shared" si="15"/>
        <v>101232</v>
      </c>
      <c r="AF18" s="257"/>
    </row>
    <row r="19" spans="1:32" x14ac:dyDescent="0.25">
      <c r="A19" s="278" t="s">
        <v>82</v>
      </c>
      <c r="B19" s="231">
        <v>61002</v>
      </c>
      <c r="C19" s="234">
        <v>675</v>
      </c>
      <c r="D19" s="234">
        <v>675.12</v>
      </c>
      <c r="E19" s="234">
        <v>693.33</v>
      </c>
      <c r="F19" s="234">
        <v>704.82</v>
      </c>
      <c r="G19" s="234">
        <v>704.48</v>
      </c>
      <c r="H19" s="237"/>
      <c r="I19" s="279">
        <v>351500</v>
      </c>
      <c r="J19" s="279">
        <v>70304</v>
      </c>
      <c r="K19" s="279">
        <v>43622</v>
      </c>
      <c r="L19" s="279">
        <f t="shared" si="0"/>
        <v>113926</v>
      </c>
      <c r="M19" s="249">
        <f t="shared" si="1"/>
        <v>465426</v>
      </c>
      <c r="N19" s="234">
        <v>704.48</v>
      </c>
      <c r="O19" s="249">
        <f t="shared" si="2"/>
        <v>21134.400000000001</v>
      </c>
      <c r="P19" s="237"/>
      <c r="Q19" s="254">
        <f t="shared" si="3"/>
        <v>1.7777777777778451E-4</v>
      </c>
      <c r="R19" s="254">
        <f t="shared" si="4"/>
        <v>2.6972982580874563E-2</v>
      </c>
      <c r="S19" s="254">
        <f t="shared" si="5"/>
        <v>1.6572195058630102E-2</v>
      </c>
      <c r="T19" s="254">
        <f t="shared" si="6"/>
        <v>1.4574318472427484E-2</v>
      </c>
      <c r="U19" s="254">
        <f t="shared" si="7"/>
        <v>-4.8239266763149712E-4</v>
      </c>
      <c r="V19" s="255"/>
      <c r="W19" s="234">
        <f t="shared" si="8"/>
        <v>715.09227114573639</v>
      </c>
      <c r="X19" s="234">
        <f t="shared" si="9"/>
        <v>715.09227114573639</v>
      </c>
      <c r="Y19" s="234">
        <f t="shared" si="10"/>
        <v>-10.612271145736372</v>
      </c>
      <c r="Z19" s="234">
        <f t="shared" si="11"/>
        <v>10.612271145736372</v>
      </c>
      <c r="AA19" s="249">
        <f t="shared" si="12"/>
        <v>23586.984457414655</v>
      </c>
      <c r="AB19" s="256"/>
      <c r="AC19" s="283">
        <f t="shared" si="13"/>
        <v>21134.400000000001</v>
      </c>
      <c r="AD19" s="283">
        <f t="shared" si="14"/>
        <v>23586.984457414655</v>
      </c>
      <c r="AE19" s="249">
        <f t="shared" si="15"/>
        <v>44721</v>
      </c>
      <c r="AF19" s="257"/>
    </row>
    <row r="20" spans="1:32" x14ac:dyDescent="0.25">
      <c r="A20" s="278" t="s">
        <v>83</v>
      </c>
      <c r="B20" s="231">
        <v>25001</v>
      </c>
      <c r="C20" s="234">
        <v>96</v>
      </c>
      <c r="D20" s="234">
        <v>90</v>
      </c>
      <c r="E20" s="234">
        <v>91</v>
      </c>
      <c r="F20" s="234">
        <v>89</v>
      </c>
      <c r="G20" s="234">
        <v>70</v>
      </c>
      <c r="H20" s="237"/>
      <c r="I20" s="279">
        <v>35000</v>
      </c>
      <c r="J20" s="279">
        <v>31220</v>
      </c>
      <c r="K20" s="279"/>
      <c r="L20" s="279">
        <f t="shared" si="0"/>
        <v>31220</v>
      </c>
      <c r="M20" s="249">
        <f t="shared" si="1"/>
        <v>66220</v>
      </c>
      <c r="N20" s="234">
        <v>70</v>
      </c>
      <c r="O20" s="249">
        <f t="shared" si="2"/>
        <v>2100</v>
      </c>
      <c r="P20" s="237"/>
      <c r="Q20" s="254">
        <f t="shared" si="3"/>
        <v>-6.25E-2</v>
      </c>
      <c r="R20" s="254">
        <f t="shared" si="4"/>
        <v>1.1111111111111112E-2</v>
      </c>
      <c r="S20" s="254">
        <f t="shared" si="5"/>
        <v>-2.197802197802198E-2</v>
      </c>
      <c r="T20" s="254">
        <f t="shared" si="6"/>
        <v>-2.4455636955636958E-2</v>
      </c>
      <c r="U20" s="254">
        <f t="shared" si="7"/>
        <v>-0.21348314606741572</v>
      </c>
      <c r="V20" s="255"/>
      <c r="W20" s="234">
        <f t="shared" si="8"/>
        <v>86.823448310948322</v>
      </c>
      <c r="X20" s="234">
        <f t="shared" si="9"/>
        <v>86.823448310948322</v>
      </c>
      <c r="Y20" s="234">
        <f t="shared" si="10"/>
        <v>-16.823448310948322</v>
      </c>
      <c r="Z20" s="234">
        <f t="shared" si="11"/>
        <v>16.823448310948322</v>
      </c>
      <c r="AA20" s="249">
        <f t="shared" si="12"/>
        <v>37392.034973577036</v>
      </c>
      <c r="AB20" s="256"/>
      <c r="AC20" s="283">
        <f t="shared" si="13"/>
        <v>2100</v>
      </c>
      <c r="AD20" s="283">
        <f t="shared" si="14"/>
        <v>37392.034973577036</v>
      </c>
      <c r="AE20" s="249">
        <f t="shared" si="15"/>
        <v>39492</v>
      </c>
      <c r="AF20" s="257"/>
    </row>
    <row r="21" spans="1:32" x14ac:dyDescent="0.25">
      <c r="A21" s="278" t="s">
        <v>84</v>
      </c>
      <c r="B21" s="231">
        <v>52001</v>
      </c>
      <c r="C21" s="234">
        <v>149</v>
      </c>
      <c r="D21" s="234">
        <v>152</v>
      </c>
      <c r="E21" s="234">
        <v>146</v>
      </c>
      <c r="F21" s="234">
        <v>141</v>
      </c>
      <c r="G21" s="234">
        <v>141</v>
      </c>
      <c r="H21" s="237"/>
      <c r="I21" s="279">
        <v>70500</v>
      </c>
      <c r="J21" s="279">
        <v>41177</v>
      </c>
      <c r="K21" s="279"/>
      <c r="L21" s="279">
        <f t="shared" si="0"/>
        <v>41177</v>
      </c>
      <c r="M21" s="249">
        <f t="shared" si="1"/>
        <v>111677</v>
      </c>
      <c r="N21" s="234">
        <v>141</v>
      </c>
      <c r="O21" s="249">
        <f t="shared" si="2"/>
        <v>4230</v>
      </c>
      <c r="P21" s="237"/>
      <c r="Q21" s="254">
        <f t="shared" si="3"/>
        <v>2.0134228187919462E-2</v>
      </c>
      <c r="R21" s="254">
        <f t="shared" si="4"/>
        <v>-3.9473684210526314E-2</v>
      </c>
      <c r="S21" s="254">
        <f t="shared" si="5"/>
        <v>-3.4246575342465752E-2</v>
      </c>
      <c r="T21" s="254">
        <f t="shared" si="6"/>
        <v>-1.78620104550242E-2</v>
      </c>
      <c r="U21" s="254">
        <f t="shared" si="7"/>
        <v>0</v>
      </c>
      <c r="V21" s="255"/>
      <c r="W21" s="234">
        <f t="shared" si="8"/>
        <v>138.48145652584159</v>
      </c>
      <c r="X21" s="234">
        <f t="shared" si="9"/>
        <v>141</v>
      </c>
      <c r="Y21" s="234">
        <f t="shared" si="10"/>
        <v>2.5185434741584061</v>
      </c>
      <c r="Z21" s="234">
        <f t="shared" si="11"/>
        <v>0</v>
      </c>
      <c r="AA21" s="249">
        <f t="shared" si="12"/>
        <v>0</v>
      </c>
      <c r="AB21" s="256"/>
      <c r="AC21" s="283">
        <f t="shared" si="13"/>
        <v>4230</v>
      </c>
      <c r="AD21" s="283">
        <f t="shared" si="14"/>
        <v>0</v>
      </c>
      <c r="AE21" s="249">
        <f t="shared" si="15"/>
        <v>4230</v>
      </c>
      <c r="AF21" s="257"/>
    </row>
    <row r="22" spans="1:32" x14ac:dyDescent="0.25">
      <c r="A22" s="278" t="s">
        <v>85</v>
      </c>
      <c r="B22" s="231">
        <v>4002</v>
      </c>
      <c r="C22" s="234">
        <v>510</v>
      </c>
      <c r="D22" s="234">
        <v>524</v>
      </c>
      <c r="E22" s="234">
        <v>531</v>
      </c>
      <c r="F22" s="234">
        <v>512</v>
      </c>
      <c r="G22" s="234">
        <v>495</v>
      </c>
      <c r="H22" s="237"/>
      <c r="I22" s="279">
        <v>247500</v>
      </c>
      <c r="J22" s="279">
        <v>97607</v>
      </c>
      <c r="K22" s="279"/>
      <c r="L22" s="279">
        <f t="shared" si="0"/>
        <v>97607</v>
      </c>
      <c r="M22" s="249">
        <f t="shared" si="1"/>
        <v>345107</v>
      </c>
      <c r="N22" s="234">
        <v>495</v>
      </c>
      <c r="O22" s="249">
        <f t="shared" si="2"/>
        <v>14850</v>
      </c>
      <c r="P22" s="237"/>
      <c r="Q22" s="254">
        <f t="shared" si="3"/>
        <v>2.7450980392156862E-2</v>
      </c>
      <c r="R22" s="254">
        <f t="shared" si="4"/>
        <v>1.3358778625954198E-2</v>
      </c>
      <c r="S22" s="254">
        <f t="shared" si="5"/>
        <v>-3.5781544256120526E-2</v>
      </c>
      <c r="T22" s="254">
        <f t="shared" si="6"/>
        <v>1.6760715873301787E-3</v>
      </c>
      <c r="U22" s="254">
        <f t="shared" si="7"/>
        <v>-3.3203125E-2</v>
      </c>
      <c r="V22" s="255"/>
      <c r="W22" s="234">
        <f t="shared" si="8"/>
        <v>512.858148652713</v>
      </c>
      <c r="X22" s="234">
        <f t="shared" si="9"/>
        <v>512.858148652713</v>
      </c>
      <c r="Y22" s="234">
        <f t="shared" si="10"/>
        <v>-17.858148652712998</v>
      </c>
      <c r="Z22" s="234">
        <f t="shared" si="11"/>
        <v>17.858148652712998</v>
      </c>
      <c r="AA22" s="249">
        <f t="shared" si="12"/>
        <v>39691.774637606475</v>
      </c>
      <c r="AB22" s="256"/>
      <c r="AC22" s="283">
        <f t="shared" si="13"/>
        <v>14850</v>
      </c>
      <c r="AD22" s="283">
        <f t="shared" si="14"/>
        <v>39691.774637606475</v>
      </c>
      <c r="AE22" s="249">
        <f t="shared" si="15"/>
        <v>54542</v>
      </c>
      <c r="AF22" s="257"/>
    </row>
    <row r="23" spans="1:32" x14ac:dyDescent="0.25">
      <c r="A23" s="278" t="s">
        <v>86</v>
      </c>
      <c r="B23" s="231">
        <v>22001</v>
      </c>
      <c r="C23" s="234">
        <v>110.2</v>
      </c>
      <c r="D23" s="234">
        <v>109</v>
      </c>
      <c r="E23" s="234">
        <v>109</v>
      </c>
      <c r="F23" s="234">
        <v>112</v>
      </c>
      <c r="G23" s="234">
        <v>118.26</v>
      </c>
      <c r="H23" s="237"/>
      <c r="I23" s="279">
        <v>59000</v>
      </c>
      <c r="J23" s="279">
        <v>28329</v>
      </c>
      <c r="K23" s="279"/>
      <c r="L23" s="279">
        <f t="shared" si="0"/>
        <v>28329</v>
      </c>
      <c r="M23" s="249">
        <f t="shared" si="1"/>
        <v>87329</v>
      </c>
      <c r="N23" s="234">
        <v>118.26</v>
      </c>
      <c r="O23" s="249">
        <f t="shared" si="2"/>
        <v>3547.8</v>
      </c>
      <c r="P23" s="237"/>
      <c r="Q23" s="254">
        <f t="shared" si="3"/>
        <v>-1.0889292196007285E-2</v>
      </c>
      <c r="R23" s="254">
        <f t="shared" si="4"/>
        <v>0</v>
      </c>
      <c r="S23" s="254">
        <f t="shared" si="5"/>
        <v>2.7522935779816515E-2</v>
      </c>
      <c r="T23" s="254">
        <f t="shared" si="6"/>
        <v>5.5445478612697434E-3</v>
      </c>
      <c r="U23" s="254">
        <f t="shared" si="7"/>
        <v>5.5892857142857189E-2</v>
      </c>
      <c r="V23" s="255"/>
      <c r="W23" s="234">
        <f t="shared" si="8"/>
        <v>112.6209893604622</v>
      </c>
      <c r="X23" s="234">
        <f t="shared" si="9"/>
        <v>118.26</v>
      </c>
      <c r="Y23" s="234">
        <f t="shared" si="10"/>
        <v>5.6390106395378012</v>
      </c>
      <c r="Z23" s="234">
        <f t="shared" si="11"/>
        <v>0</v>
      </c>
      <c r="AA23" s="249">
        <f t="shared" si="12"/>
        <v>0</v>
      </c>
      <c r="AB23" s="256"/>
      <c r="AC23" s="283">
        <f t="shared" si="13"/>
        <v>3547.8</v>
      </c>
      <c r="AD23" s="283">
        <f t="shared" si="14"/>
        <v>0</v>
      </c>
      <c r="AE23" s="249">
        <f t="shared" si="15"/>
        <v>3548</v>
      </c>
      <c r="AF23" s="257"/>
    </row>
    <row r="24" spans="1:32" x14ac:dyDescent="0.25">
      <c r="A24" s="278" t="s">
        <v>87</v>
      </c>
      <c r="B24" s="231">
        <v>49002</v>
      </c>
      <c r="C24" s="234">
        <v>3932.2</v>
      </c>
      <c r="D24" s="234">
        <v>4057.03</v>
      </c>
      <c r="E24" s="234">
        <v>4249.75</v>
      </c>
      <c r="F24" s="234">
        <v>4427.13</v>
      </c>
      <c r="G24" s="234">
        <v>4681.8</v>
      </c>
      <c r="H24" s="237"/>
      <c r="I24" s="279">
        <v>2321500</v>
      </c>
      <c r="J24" s="279">
        <v>264759</v>
      </c>
      <c r="K24" s="279">
        <v>446027</v>
      </c>
      <c r="L24" s="279">
        <f t="shared" si="0"/>
        <v>710786</v>
      </c>
      <c r="M24" s="249">
        <f t="shared" si="1"/>
        <v>3032286</v>
      </c>
      <c r="N24" s="234">
        <v>4681.8</v>
      </c>
      <c r="O24" s="249">
        <f t="shared" si="2"/>
        <v>140454</v>
      </c>
      <c r="P24" s="237"/>
      <c r="Q24" s="254">
        <f t="shared" si="3"/>
        <v>3.1745587711713645E-2</v>
      </c>
      <c r="R24" s="254">
        <f t="shared" si="4"/>
        <v>4.7502729829456469E-2</v>
      </c>
      <c r="S24" s="254">
        <f t="shared" si="5"/>
        <v>4.1738925819165856E-2</v>
      </c>
      <c r="T24" s="254">
        <f t="shared" si="6"/>
        <v>4.0329081120111993E-2</v>
      </c>
      <c r="U24" s="254">
        <f t="shared" si="7"/>
        <v>5.752485244390837E-2</v>
      </c>
      <c r="V24" s="255"/>
      <c r="W24" s="234">
        <f t="shared" si="8"/>
        <v>4605.6720848992818</v>
      </c>
      <c r="X24" s="234">
        <f t="shared" si="9"/>
        <v>4681.8</v>
      </c>
      <c r="Y24" s="234">
        <f t="shared" si="10"/>
        <v>76.127915100718383</v>
      </c>
      <c r="Z24" s="234">
        <f t="shared" si="11"/>
        <v>0</v>
      </c>
      <c r="AA24" s="249">
        <f t="shared" si="12"/>
        <v>0</v>
      </c>
      <c r="AB24" s="256"/>
      <c r="AC24" s="283">
        <f t="shared" si="13"/>
        <v>140454</v>
      </c>
      <c r="AD24" s="283">
        <f t="shared" si="14"/>
        <v>0</v>
      </c>
      <c r="AE24" s="249">
        <f t="shared" si="15"/>
        <v>140454</v>
      </c>
      <c r="AF24" s="257"/>
    </row>
    <row r="25" spans="1:32" x14ac:dyDescent="0.25">
      <c r="A25" s="278" t="s">
        <v>88</v>
      </c>
      <c r="B25" s="231">
        <v>30003</v>
      </c>
      <c r="C25" s="234">
        <v>322.10000000000002</v>
      </c>
      <c r="D25" s="234">
        <v>334.1</v>
      </c>
      <c r="E25" s="234">
        <v>340</v>
      </c>
      <c r="F25" s="234">
        <v>318.2</v>
      </c>
      <c r="G25" s="234">
        <v>335</v>
      </c>
      <c r="H25" s="237"/>
      <c r="I25" s="279">
        <v>166500</v>
      </c>
      <c r="J25" s="279">
        <v>62656</v>
      </c>
      <c r="K25" s="279"/>
      <c r="L25" s="279">
        <f t="shared" si="0"/>
        <v>62656</v>
      </c>
      <c r="M25" s="249">
        <f t="shared" si="1"/>
        <v>229156</v>
      </c>
      <c r="N25" s="234">
        <v>335</v>
      </c>
      <c r="O25" s="249">
        <f t="shared" si="2"/>
        <v>10050</v>
      </c>
      <c r="P25" s="237"/>
      <c r="Q25" s="254">
        <f t="shared" si="3"/>
        <v>3.7255510710959325E-2</v>
      </c>
      <c r="R25" s="254">
        <f t="shared" si="4"/>
        <v>1.7659383418138212E-2</v>
      </c>
      <c r="S25" s="254">
        <f t="shared" si="5"/>
        <v>-6.4117647058823557E-2</v>
      </c>
      <c r="T25" s="254">
        <f t="shared" si="6"/>
        <v>-3.0675843099086733E-3</v>
      </c>
      <c r="U25" s="254">
        <f t="shared" si="7"/>
        <v>5.2796983029541208E-2</v>
      </c>
      <c r="V25" s="255"/>
      <c r="W25" s="234">
        <f t="shared" si="8"/>
        <v>317.22389467258705</v>
      </c>
      <c r="X25" s="234">
        <f t="shared" si="9"/>
        <v>335</v>
      </c>
      <c r="Y25" s="234">
        <f t="shared" si="10"/>
        <v>17.776105327412949</v>
      </c>
      <c r="Z25" s="234">
        <f t="shared" si="11"/>
        <v>0</v>
      </c>
      <c r="AA25" s="249">
        <f t="shared" si="12"/>
        <v>0</v>
      </c>
      <c r="AB25" s="256"/>
      <c r="AC25" s="283">
        <f t="shared" si="13"/>
        <v>10050</v>
      </c>
      <c r="AD25" s="283">
        <f t="shared" si="14"/>
        <v>0</v>
      </c>
      <c r="AE25" s="249">
        <f t="shared" si="15"/>
        <v>10050</v>
      </c>
      <c r="AF25" s="257"/>
    </row>
    <row r="26" spans="1:32" x14ac:dyDescent="0.25">
      <c r="A26" s="278" t="s">
        <v>241</v>
      </c>
      <c r="B26" s="231">
        <v>45004</v>
      </c>
      <c r="C26" s="234">
        <v>409.24</v>
      </c>
      <c r="D26" s="234">
        <v>414.24</v>
      </c>
      <c r="E26" s="234">
        <v>418.75</v>
      </c>
      <c r="F26" s="234">
        <v>419.24</v>
      </c>
      <c r="G26" s="234">
        <v>434.1</v>
      </c>
      <c r="H26" s="237"/>
      <c r="I26" s="279">
        <v>215500</v>
      </c>
      <c r="J26" s="279">
        <v>83531</v>
      </c>
      <c r="K26" s="279"/>
      <c r="L26" s="279">
        <f t="shared" si="0"/>
        <v>83531</v>
      </c>
      <c r="M26" s="249">
        <f t="shared" si="1"/>
        <v>299031</v>
      </c>
      <c r="N26" s="234">
        <v>434.1</v>
      </c>
      <c r="O26" s="249">
        <f t="shared" si="2"/>
        <v>13023</v>
      </c>
      <c r="P26" s="237"/>
      <c r="Q26" s="254">
        <f t="shared" si="3"/>
        <v>1.2217769523995699E-2</v>
      </c>
      <c r="R26" s="254">
        <f t="shared" si="4"/>
        <v>1.0887408265739645E-2</v>
      </c>
      <c r="S26" s="254">
        <f t="shared" si="5"/>
        <v>1.170149253731365E-3</v>
      </c>
      <c r="T26" s="254">
        <f t="shared" si="6"/>
        <v>8.0917756811555702E-3</v>
      </c>
      <c r="U26" s="254">
        <f t="shared" si="7"/>
        <v>3.5445091117259832E-2</v>
      </c>
      <c r="V26" s="255"/>
      <c r="W26" s="234">
        <f t="shared" si="8"/>
        <v>422.63239603656768</v>
      </c>
      <c r="X26" s="234">
        <f t="shared" si="9"/>
        <v>434.1</v>
      </c>
      <c r="Y26" s="234">
        <f t="shared" si="10"/>
        <v>11.467603963432339</v>
      </c>
      <c r="Z26" s="234">
        <f t="shared" si="11"/>
        <v>0</v>
      </c>
      <c r="AA26" s="249">
        <f t="shared" si="12"/>
        <v>0</v>
      </c>
      <c r="AB26" s="256"/>
      <c r="AC26" s="283">
        <f t="shared" si="13"/>
        <v>13023</v>
      </c>
      <c r="AD26" s="283">
        <f t="shared" si="14"/>
        <v>0</v>
      </c>
      <c r="AE26" s="249">
        <f t="shared" si="15"/>
        <v>13023</v>
      </c>
      <c r="AF26" s="257"/>
    </row>
    <row r="27" spans="1:32" x14ac:dyDescent="0.25">
      <c r="A27" s="278" t="s">
        <v>89</v>
      </c>
      <c r="B27" s="231">
        <v>5001</v>
      </c>
      <c r="C27" s="234">
        <v>3341.87</v>
      </c>
      <c r="D27" s="234">
        <v>3402.6</v>
      </c>
      <c r="E27" s="234">
        <v>3402.03</v>
      </c>
      <c r="F27" s="234">
        <v>3408.2</v>
      </c>
      <c r="G27" s="234">
        <v>3343.5</v>
      </c>
      <c r="H27" s="237"/>
      <c r="I27" s="279">
        <v>1672000</v>
      </c>
      <c r="J27" s="279">
        <v>390389</v>
      </c>
      <c r="K27" s="279">
        <v>167576</v>
      </c>
      <c r="L27" s="279">
        <f t="shared" si="0"/>
        <v>557965</v>
      </c>
      <c r="M27" s="249">
        <f t="shared" si="1"/>
        <v>2229965</v>
      </c>
      <c r="N27" s="234">
        <v>3343.5</v>
      </c>
      <c r="O27" s="249">
        <f t="shared" si="2"/>
        <v>100305</v>
      </c>
      <c r="P27" s="237"/>
      <c r="Q27" s="254">
        <f t="shared" si="3"/>
        <v>1.8172460329097188E-2</v>
      </c>
      <c r="R27" s="254">
        <f t="shared" si="4"/>
        <v>-1.6751895609231439E-4</v>
      </c>
      <c r="S27" s="254">
        <f t="shared" si="5"/>
        <v>1.8136230427126209E-3</v>
      </c>
      <c r="T27" s="254">
        <f t="shared" si="6"/>
        <v>6.6061881385724988E-3</v>
      </c>
      <c r="U27" s="254">
        <f t="shared" si="7"/>
        <v>-1.8983627721377801E-2</v>
      </c>
      <c r="V27" s="255"/>
      <c r="W27" s="234">
        <f t="shared" si="8"/>
        <v>3430.7152104138822</v>
      </c>
      <c r="X27" s="234">
        <f t="shared" si="9"/>
        <v>3430.7152104138822</v>
      </c>
      <c r="Y27" s="234">
        <f t="shared" si="10"/>
        <v>-87.215210413882232</v>
      </c>
      <c r="Z27" s="234">
        <f t="shared" si="11"/>
        <v>87.215210413882232</v>
      </c>
      <c r="AA27" s="249">
        <f t="shared" si="12"/>
        <v>193845.76442045352</v>
      </c>
      <c r="AB27" s="256"/>
      <c r="AC27" s="283">
        <f t="shared" si="13"/>
        <v>100305</v>
      </c>
      <c r="AD27" s="283">
        <f t="shared" si="14"/>
        <v>193845.76442045352</v>
      </c>
      <c r="AE27" s="249">
        <f t="shared" si="15"/>
        <v>294151</v>
      </c>
      <c r="AF27" s="257"/>
    </row>
    <row r="28" spans="1:32" x14ac:dyDescent="0.25">
      <c r="A28" s="278" t="s">
        <v>90</v>
      </c>
      <c r="B28" s="231">
        <v>26002</v>
      </c>
      <c r="C28" s="234">
        <v>220</v>
      </c>
      <c r="D28" s="234">
        <v>229</v>
      </c>
      <c r="E28" s="234">
        <v>243</v>
      </c>
      <c r="F28" s="234">
        <v>247</v>
      </c>
      <c r="G28" s="234">
        <v>227</v>
      </c>
      <c r="H28" s="237"/>
      <c r="I28" s="279">
        <v>126500</v>
      </c>
      <c r="J28" s="279">
        <v>62276</v>
      </c>
      <c r="K28" s="279"/>
      <c r="L28" s="279">
        <f t="shared" si="0"/>
        <v>62276</v>
      </c>
      <c r="M28" s="249">
        <f t="shared" si="1"/>
        <v>188776</v>
      </c>
      <c r="N28" s="234">
        <v>227</v>
      </c>
      <c r="O28" s="249">
        <f t="shared" si="2"/>
        <v>6810</v>
      </c>
      <c r="P28" s="237"/>
      <c r="Q28" s="254">
        <f t="shared" si="3"/>
        <v>4.0909090909090909E-2</v>
      </c>
      <c r="R28" s="254">
        <f t="shared" si="4"/>
        <v>6.1135371179039298E-2</v>
      </c>
      <c r="S28" s="254">
        <f t="shared" si="5"/>
        <v>1.646090534979424E-2</v>
      </c>
      <c r="T28" s="254">
        <f t="shared" si="6"/>
        <v>3.9501789145974818E-2</v>
      </c>
      <c r="U28" s="254">
        <f t="shared" si="7"/>
        <v>-8.0971659919028341E-2</v>
      </c>
      <c r="V28" s="255"/>
      <c r="W28" s="234">
        <f t="shared" si="8"/>
        <v>256.75694191905575</v>
      </c>
      <c r="X28" s="234">
        <f t="shared" si="9"/>
        <v>256.75694191905575</v>
      </c>
      <c r="Y28" s="234">
        <f t="shared" si="10"/>
        <v>-29.756941919055748</v>
      </c>
      <c r="Z28" s="234">
        <f t="shared" si="11"/>
        <v>29.756941919055748</v>
      </c>
      <c r="AA28" s="249">
        <f t="shared" si="12"/>
        <v>66138.201418548109</v>
      </c>
      <c r="AB28" s="256"/>
      <c r="AC28" s="283">
        <f t="shared" si="13"/>
        <v>6810</v>
      </c>
      <c r="AD28" s="283">
        <f t="shared" si="14"/>
        <v>66138.201418548109</v>
      </c>
      <c r="AE28" s="249">
        <f t="shared" si="15"/>
        <v>72948</v>
      </c>
      <c r="AF28" s="257"/>
    </row>
    <row r="29" spans="1:32" x14ac:dyDescent="0.25">
      <c r="A29" s="278" t="s">
        <v>91</v>
      </c>
      <c r="B29" s="231">
        <v>43001</v>
      </c>
      <c r="C29" s="234">
        <v>202.22</v>
      </c>
      <c r="D29" s="234">
        <v>210.53</v>
      </c>
      <c r="E29" s="234">
        <v>193</v>
      </c>
      <c r="F29" s="234">
        <v>216.54</v>
      </c>
      <c r="G29" s="234">
        <v>219.13</v>
      </c>
      <c r="H29" s="237"/>
      <c r="I29" s="279">
        <v>108500</v>
      </c>
      <c r="J29" s="279">
        <v>26842</v>
      </c>
      <c r="K29" s="279">
        <v>7838</v>
      </c>
      <c r="L29" s="279">
        <f t="shared" si="0"/>
        <v>34680</v>
      </c>
      <c r="M29" s="249">
        <f t="shared" si="1"/>
        <v>143180</v>
      </c>
      <c r="N29" s="234">
        <v>219.13</v>
      </c>
      <c r="O29" s="249">
        <f t="shared" si="2"/>
        <v>6573.9</v>
      </c>
      <c r="P29" s="237"/>
      <c r="Q29" s="254">
        <f t="shared" si="3"/>
        <v>4.1093858174265661E-2</v>
      </c>
      <c r="R29" s="254">
        <f t="shared" si="4"/>
        <v>-8.3266042844250224E-2</v>
      </c>
      <c r="S29" s="254">
        <f t="shared" si="5"/>
        <v>0.12196891191709841</v>
      </c>
      <c r="T29" s="254">
        <f t="shared" si="6"/>
        <v>2.659890908237128E-2</v>
      </c>
      <c r="U29" s="254">
        <f t="shared" si="7"/>
        <v>1.1960838644130431E-2</v>
      </c>
      <c r="V29" s="255"/>
      <c r="W29" s="234">
        <f t="shared" si="8"/>
        <v>222.29972777269666</v>
      </c>
      <c r="X29" s="234">
        <f t="shared" si="9"/>
        <v>222.29972777269666</v>
      </c>
      <c r="Y29" s="234">
        <f t="shared" si="10"/>
        <v>-3.1697277726966604</v>
      </c>
      <c r="Z29" s="234">
        <f t="shared" si="11"/>
        <v>3.1697277726966604</v>
      </c>
      <c r="AA29" s="249">
        <f t="shared" si="12"/>
        <v>7045.0819322374091</v>
      </c>
      <c r="AB29" s="256"/>
      <c r="AC29" s="283">
        <f t="shared" si="13"/>
        <v>6573.9</v>
      </c>
      <c r="AD29" s="283">
        <f t="shared" si="14"/>
        <v>7045.0819322374091</v>
      </c>
      <c r="AE29" s="249">
        <f t="shared" si="15"/>
        <v>13619</v>
      </c>
      <c r="AF29" s="257"/>
    </row>
    <row r="30" spans="1:32" x14ac:dyDescent="0.25">
      <c r="A30" s="278" t="s">
        <v>92</v>
      </c>
      <c r="B30" s="231">
        <v>41001</v>
      </c>
      <c r="C30" s="234">
        <v>880.5</v>
      </c>
      <c r="D30" s="234">
        <v>877.25</v>
      </c>
      <c r="E30" s="234">
        <v>872.88</v>
      </c>
      <c r="F30" s="234">
        <v>900.5</v>
      </c>
      <c r="G30" s="234">
        <v>874</v>
      </c>
      <c r="H30" s="237"/>
      <c r="I30" s="279">
        <v>431500</v>
      </c>
      <c r="J30" s="279">
        <v>94639</v>
      </c>
      <c r="K30" s="279">
        <v>49755</v>
      </c>
      <c r="L30" s="279">
        <f t="shared" si="0"/>
        <v>144394</v>
      </c>
      <c r="M30" s="249">
        <f t="shared" si="1"/>
        <v>575894</v>
      </c>
      <c r="N30" s="234">
        <v>874</v>
      </c>
      <c r="O30" s="249">
        <f t="shared" si="2"/>
        <v>26220</v>
      </c>
      <c r="P30" s="237"/>
      <c r="Q30" s="254">
        <f t="shared" si="3"/>
        <v>-3.6910846110164677E-3</v>
      </c>
      <c r="R30" s="254">
        <f t="shared" si="4"/>
        <v>-4.9814762040467425E-3</v>
      </c>
      <c r="S30" s="254">
        <f t="shared" si="5"/>
        <v>3.1642379250297871E-2</v>
      </c>
      <c r="T30" s="254">
        <f t="shared" si="6"/>
        <v>7.6566061450782201E-3</v>
      </c>
      <c r="U30" s="254">
        <f t="shared" si="7"/>
        <v>-2.9428095502498614E-2</v>
      </c>
      <c r="V30" s="255"/>
      <c r="W30" s="234">
        <f t="shared" si="8"/>
        <v>907.39477383364294</v>
      </c>
      <c r="X30" s="234">
        <f t="shared" si="9"/>
        <v>907.39477383364294</v>
      </c>
      <c r="Y30" s="234">
        <f t="shared" si="10"/>
        <v>-33.394773833642944</v>
      </c>
      <c r="Z30" s="234">
        <f t="shared" si="11"/>
        <v>33.394773833642944</v>
      </c>
      <c r="AA30" s="249">
        <f t="shared" si="12"/>
        <v>74223.698259865516</v>
      </c>
      <c r="AB30" s="256"/>
      <c r="AC30" s="283">
        <f t="shared" si="13"/>
        <v>26220</v>
      </c>
      <c r="AD30" s="283">
        <f t="shared" si="14"/>
        <v>74223.698259865516</v>
      </c>
      <c r="AE30" s="249">
        <f t="shared" si="15"/>
        <v>100444</v>
      </c>
      <c r="AF30" s="257"/>
    </row>
    <row r="31" spans="1:32" x14ac:dyDescent="0.25">
      <c r="A31" s="278" t="s">
        <v>93</v>
      </c>
      <c r="B31" s="231">
        <v>28001</v>
      </c>
      <c r="C31" s="234">
        <v>274</v>
      </c>
      <c r="D31" s="234">
        <v>288</v>
      </c>
      <c r="E31" s="234">
        <v>294</v>
      </c>
      <c r="F31" s="234">
        <v>301</v>
      </c>
      <c r="G31" s="234">
        <v>314</v>
      </c>
      <c r="H31" s="237"/>
      <c r="I31" s="279">
        <v>155000</v>
      </c>
      <c r="J31" s="279">
        <v>49317</v>
      </c>
      <c r="K31" s="279"/>
      <c r="L31" s="279">
        <f t="shared" si="0"/>
        <v>49317</v>
      </c>
      <c r="M31" s="249">
        <f t="shared" si="1"/>
        <v>204317</v>
      </c>
      <c r="N31" s="234">
        <v>314</v>
      </c>
      <c r="O31" s="249">
        <f t="shared" si="2"/>
        <v>9420</v>
      </c>
      <c r="P31" s="237"/>
      <c r="Q31" s="254">
        <f t="shared" si="3"/>
        <v>5.1094890510948905E-2</v>
      </c>
      <c r="R31" s="254">
        <f t="shared" si="4"/>
        <v>2.0833333333333332E-2</v>
      </c>
      <c r="S31" s="254">
        <f t="shared" si="5"/>
        <v>2.3809523809523808E-2</v>
      </c>
      <c r="T31" s="254">
        <f t="shared" si="6"/>
        <v>3.1912582551268685E-2</v>
      </c>
      <c r="U31" s="254">
        <f t="shared" si="7"/>
        <v>4.3189368770764118E-2</v>
      </c>
      <c r="V31" s="255"/>
      <c r="W31" s="234">
        <f t="shared" si="8"/>
        <v>310.60568734793191</v>
      </c>
      <c r="X31" s="234">
        <f t="shared" si="9"/>
        <v>314</v>
      </c>
      <c r="Y31" s="234">
        <f t="shared" si="10"/>
        <v>3.3943126520680948</v>
      </c>
      <c r="Z31" s="234">
        <f t="shared" si="11"/>
        <v>0</v>
      </c>
      <c r="AA31" s="249">
        <f t="shared" si="12"/>
        <v>0</v>
      </c>
      <c r="AB31" s="256"/>
      <c r="AC31" s="283">
        <f t="shared" si="13"/>
        <v>9420</v>
      </c>
      <c r="AD31" s="283">
        <f t="shared" si="14"/>
        <v>0</v>
      </c>
      <c r="AE31" s="249">
        <f t="shared" si="15"/>
        <v>9420</v>
      </c>
      <c r="AF31" s="257"/>
    </row>
    <row r="32" spans="1:32" x14ac:dyDescent="0.25">
      <c r="A32" s="278" t="s">
        <v>94</v>
      </c>
      <c r="B32" s="231">
        <v>60001</v>
      </c>
      <c r="C32" s="234">
        <v>225.13</v>
      </c>
      <c r="D32" s="234">
        <v>266.39</v>
      </c>
      <c r="E32" s="234">
        <v>273.39</v>
      </c>
      <c r="F32" s="234">
        <v>277.06</v>
      </c>
      <c r="G32" s="234">
        <v>283.13</v>
      </c>
      <c r="H32" s="237"/>
      <c r="I32" s="279">
        <v>141000</v>
      </c>
      <c r="J32" s="279">
        <v>32528</v>
      </c>
      <c r="K32" s="279">
        <v>11876</v>
      </c>
      <c r="L32" s="279">
        <f t="shared" si="0"/>
        <v>44404</v>
      </c>
      <c r="M32" s="249">
        <f t="shared" si="1"/>
        <v>185404</v>
      </c>
      <c r="N32" s="234">
        <v>283.13</v>
      </c>
      <c r="O32" s="249">
        <f t="shared" si="2"/>
        <v>8493.9</v>
      </c>
      <c r="P32" s="237"/>
      <c r="Q32" s="254">
        <f t="shared" si="3"/>
        <v>0.18327188735397323</v>
      </c>
      <c r="R32" s="254">
        <f t="shared" si="4"/>
        <v>2.6277262660009761E-2</v>
      </c>
      <c r="S32" s="254">
        <f t="shared" si="5"/>
        <v>1.3424046234317335E-2</v>
      </c>
      <c r="T32" s="254">
        <f t="shared" si="6"/>
        <v>7.4324398749433446E-2</v>
      </c>
      <c r="U32" s="254">
        <f t="shared" si="7"/>
        <v>2.1908611853028202E-2</v>
      </c>
      <c r="V32" s="255"/>
      <c r="W32" s="234">
        <f t="shared" si="8"/>
        <v>297.65231791751808</v>
      </c>
      <c r="X32" s="234">
        <f t="shared" si="9"/>
        <v>297.65231791751808</v>
      </c>
      <c r="Y32" s="234">
        <f t="shared" si="10"/>
        <v>-14.52231791751808</v>
      </c>
      <c r="Z32" s="234">
        <f t="shared" si="11"/>
        <v>14.52231791751808</v>
      </c>
      <c r="AA32" s="249">
        <f t="shared" si="12"/>
        <v>32277.509903594255</v>
      </c>
      <c r="AB32" s="256"/>
      <c r="AC32" s="283">
        <f t="shared" si="13"/>
        <v>8493.9</v>
      </c>
      <c r="AD32" s="283">
        <f t="shared" si="14"/>
        <v>32277.509903594255</v>
      </c>
      <c r="AE32" s="249">
        <f t="shared" si="15"/>
        <v>40771</v>
      </c>
      <c r="AF32" s="257"/>
    </row>
    <row r="33" spans="1:32" x14ac:dyDescent="0.25">
      <c r="A33" s="278" t="s">
        <v>95</v>
      </c>
      <c r="B33" s="231">
        <v>7001</v>
      </c>
      <c r="C33" s="234">
        <v>872.28</v>
      </c>
      <c r="D33" s="234">
        <v>900.08</v>
      </c>
      <c r="E33" s="234">
        <v>885.51</v>
      </c>
      <c r="F33" s="234">
        <v>870.2</v>
      </c>
      <c r="G33" s="234">
        <v>876.6</v>
      </c>
      <c r="H33" s="237"/>
      <c r="I33" s="279">
        <v>437000</v>
      </c>
      <c r="J33" s="279">
        <v>996840</v>
      </c>
      <c r="K33" s="279"/>
      <c r="L33" s="279">
        <f t="shared" si="0"/>
        <v>996840</v>
      </c>
      <c r="M33" s="249">
        <f t="shared" si="1"/>
        <v>1433840</v>
      </c>
      <c r="N33" s="234">
        <v>876.6</v>
      </c>
      <c r="O33" s="249">
        <f t="shared" si="2"/>
        <v>26298</v>
      </c>
      <c r="P33" s="237"/>
      <c r="Q33" s="254">
        <f t="shared" si="3"/>
        <v>3.187050029806951E-2</v>
      </c>
      <c r="R33" s="254">
        <f t="shared" si="4"/>
        <v>-1.6187450004444104E-2</v>
      </c>
      <c r="S33" s="254">
        <f t="shared" si="5"/>
        <v>-1.7289471603934393E-2</v>
      </c>
      <c r="T33" s="254">
        <f t="shared" si="6"/>
        <v>-5.3547377010299566E-4</v>
      </c>
      <c r="U33" s="254">
        <f t="shared" si="7"/>
        <v>7.3546311192828973E-3</v>
      </c>
      <c r="V33" s="255"/>
      <c r="W33" s="234">
        <f t="shared" si="8"/>
        <v>869.73403072525639</v>
      </c>
      <c r="X33" s="234">
        <f t="shared" si="9"/>
        <v>876.6</v>
      </c>
      <c r="Y33" s="234">
        <f t="shared" si="10"/>
        <v>6.8659692747436338</v>
      </c>
      <c r="Z33" s="234">
        <f t="shared" si="11"/>
        <v>0</v>
      </c>
      <c r="AA33" s="249">
        <f t="shared" si="12"/>
        <v>0</v>
      </c>
      <c r="AB33" s="256"/>
      <c r="AC33" s="283">
        <f t="shared" si="13"/>
        <v>26298</v>
      </c>
      <c r="AD33" s="283">
        <f t="shared" si="14"/>
        <v>0</v>
      </c>
      <c r="AE33" s="249">
        <f t="shared" si="15"/>
        <v>26298</v>
      </c>
      <c r="AF33" s="257"/>
    </row>
    <row r="34" spans="1:32" x14ac:dyDescent="0.25">
      <c r="A34" s="278" t="s">
        <v>96</v>
      </c>
      <c r="B34" s="231">
        <v>39001</v>
      </c>
      <c r="C34" s="234">
        <v>586</v>
      </c>
      <c r="D34" s="234">
        <v>561</v>
      </c>
      <c r="E34" s="234">
        <v>531</v>
      </c>
      <c r="F34" s="234">
        <v>550</v>
      </c>
      <c r="G34" s="234">
        <v>544</v>
      </c>
      <c r="H34" s="237"/>
      <c r="I34" s="279">
        <v>274500</v>
      </c>
      <c r="J34" s="279">
        <v>23212</v>
      </c>
      <c r="K34" s="279">
        <v>67378</v>
      </c>
      <c r="L34" s="279">
        <f t="shared" si="0"/>
        <v>90590</v>
      </c>
      <c r="M34" s="249">
        <f t="shared" si="1"/>
        <v>365090</v>
      </c>
      <c r="N34" s="234">
        <v>544</v>
      </c>
      <c r="O34" s="249">
        <f t="shared" si="2"/>
        <v>16320</v>
      </c>
      <c r="P34" s="237"/>
      <c r="Q34" s="254">
        <f t="shared" si="3"/>
        <v>-4.2662116040955635E-2</v>
      </c>
      <c r="R34" s="254">
        <f t="shared" si="4"/>
        <v>-5.3475935828877004E-2</v>
      </c>
      <c r="S34" s="254">
        <f t="shared" si="5"/>
        <v>3.5781544256120526E-2</v>
      </c>
      <c r="T34" s="254">
        <f t="shared" si="6"/>
        <v>-2.0118835871237372E-2</v>
      </c>
      <c r="U34" s="254">
        <f t="shared" si="7"/>
        <v>-1.090909090909091E-2</v>
      </c>
      <c r="V34" s="255"/>
      <c r="W34" s="234">
        <f t="shared" si="8"/>
        <v>538.93464027081939</v>
      </c>
      <c r="X34" s="234">
        <f t="shared" si="9"/>
        <v>544</v>
      </c>
      <c r="Y34" s="234">
        <f t="shared" si="10"/>
        <v>5.0653597291806136</v>
      </c>
      <c r="Z34" s="234">
        <f t="shared" si="11"/>
        <v>0</v>
      </c>
      <c r="AA34" s="249">
        <f t="shared" si="12"/>
        <v>0</v>
      </c>
      <c r="AB34" s="256"/>
      <c r="AC34" s="283">
        <f t="shared" si="13"/>
        <v>16320</v>
      </c>
      <c r="AD34" s="283">
        <f t="shared" si="14"/>
        <v>0</v>
      </c>
      <c r="AE34" s="249">
        <f t="shared" si="15"/>
        <v>16320</v>
      </c>
      <c r="AF34" s="257"/>
    </row>
    <row r="35" spans="1:32" x14ac:dyDescent="0.25">
      <c r="A35" s="278" t="s">
        <v>97</v>
      </c>
      <c r="B35" s="231">
        <v>12002</v>
      </c>
      <c r="C35" s="234">
        <v>351</v>
      </c>
      <c r="D35" s="234">
        <v>356</v>
      </c>
      <c r="E35" s="234">
        <v>376</v>
      </c>
      <c r="F35" s="234">
        <v>411</v>
      </c>
      <c r="G35" s="234">
        <v>438</v>
      </c>
      <c r="H35" s="237"/>
      <c r="I35" s="279">
        <v>217500</v>
      </c>
      <c r="J35" s="279">
        <v>62184</v>
      </c>
      <c r="K35" s="279">
        <v>3936</v>
      </c>
      <c r="L35" s="279">
        <f t="shared" si="0"/>
        <v>66120</v>
      </c>
      <c r="M35" s="249">
        <f t="shared" si="1"/>
        <v>283620</v>
      </c>
      <c r="N35" s="234">
        <v>438</v>
      </c>
      <c r="O35" s="249">
        <f t="shared" si="2"/>
        <v>13140</v>
      </c>
      <c r="P35" s="237"/>
      <c r="Q35" s="254">
        <f t="shared" si="3"/>
        <v>1.4245014245014245E-2</v>
      </c>
      <c r="R35" s="254">
        <f t="shared" si="4"/>
        <v>5.6179775280898875E-2</v>
      </c>
      <c r="S35" s="254">
        <f t="shared" si="5"/>
        <v>9.3085106382978719E-2</v>
      </c>
      <c r="T35" s="254">
        <f t="shared" si="6"/>
        <v>5.4503298636297277E-2</v>
      </c>
      <c r="U35" s="254">
        <f t="shared" si="7"/>
        <v>6.569343065693431E-2</v>
      </c>
      <c r="V35" s="255"/>
      <c r="W35" s="234">
        <f t="shared" si="8"/>
        <v>433.40085573951814</v>
      </c>
      <c r="X35" s="234">
        <f t="shared" si="9"/>
        <v>438</v>
      </c>
      <c r="Y35" s="234">
        <f t="shared" si="10"/>
        <v>4.5991442604818644</v>
      </c>
      <c r="Z35" s="234">
        <f t="shared" si="11"/>
        <v>0</v>
      </c>
      <c r="AA35" s="249">
        <f t="shared" si="12"/>
        <v>0</v>
      </c>
      <c r="AB35" s="256"/>
      <c r="AC35" s="283">
        <f t="shared" si="13"/>
        <v>13140</v>
      </c>
      <c r="AD35" s="283">
        <f t="shared" si="14"/>
        <v>0</v>
      </c>
      <c r="AE35" s="249">
        <f t="shared" si="15"/>
        <v>13140</v>
      </c>
      <c r="AF35" s="257"/>
    </row>
    <row r="36" spans="1:32" x14ac:dyDescent="0.25">
      <c r="A36" s="278" t="s">
        <v>98</v>
      </c>
      <c r="B36" s="231">
        <v>50005</v>
      </c>
      <c r="C36" s="234">
        <v>250</v>
      </c>
      <c r="D36" s="234">
        <v>247</v>
      </c>
      <c r="E36" s="234">
        <v>252.6</v>
      </c>
      <c r="F36" s="234">
        <v>274.39999999999998</v>
      </c>
      <c r="G36" s="234">
        <v>279.39999999999998</v>
      </c>
      <c r="H36" s="237"/>
      <c r="I36" s="279">
        <v>139500</v>
      </c>
      <c r="J36" s="279">
        <v>40249</v>
      </c>
      <c r="K36" s="279">
        <v>3993</v>
      </c>
      <c r="L36" s="279">
        <f t="shared" si="0"/>
        <v>44242</v>
      </c>
      <c r="M36" s="249">
        <f t="shared" si="1"/>
        <v>183742</v>
      </c>
      <c r="N36" s="234">
        <v>279.39999999999998</v>
      </c>
      <c r="O36" s="249">
        <f t="shared" si="2"/>
        <v>8382</v>
      </c>
      <c r="P36" s="237"/>
      <c r="Q36" s="254">
        <f t="shared" si="3"/>
        <v>-1.2E-2</v>
      </c>
      <c r="R36" s="254">
        <f t="shared" si="4"/>
        <v>2.2672064777327913E-2</v>
      </c>
      <c r="S36" s="254">
        <f t="shared" si="5"/>
        <v>8.6302454473475787E-2</v>
      </c>
      <c r="T36" s="254">
        <f t="shared" si="6"/>
        <v>3.2324839750267897E-2</v>
      </c>
      <c r="U36" s="254">
        <f t="shared" si="7"/>
        <v>1.8221574344023325E-2</v>
      </c>
      <c r="V36" s="255"/>
      <c r="W36" s="234">
        <f t="shared" si="8"/>
        <v>283.26993602747353</v>
      </c>
      <c r="X36" s="234">
        <f t="shared" si="9"/>
        <v>283.26993602747353</v>
      </c>
      <c r="Y36" s="234">
        <f t="shared" si="10"/>
        <v>-3.8699360274735568</v>
      </c>
      <c r="Z36" s="234">
        <f t="shared" si="11"/>
        <v>3.8699360274735568</v>
      </c>
      <c r="AA36" s="249">
        <f t="shared" si="12"/>
        <v>8601.3747366303269</v>
      </c>
      <c r="AB36" s="256"/>
      <c r="AC36" s="283">
        <f t="shared" si="13"/>
        <v>8382</v>
      </c>
      <c r="AD36" s="283">
        <f t="shared" si="14"/>
        <v>8601.3747366303269</v>
      </c>
      <c r="AE36" s="249">
        <f t="shared" si="15"/>
        <v>16983</v>
      </c>
      <c r="AF36" s="257"/>
    </row>
    <row r="37" spans="1:32" x14ac:dyDescent="0.25">
      <c r="A37" s="278" t="s">
        <v>99</v>
      </c>
      <c r="B37" s="231">
        <v>59003</v>
      </c>
      <c r="C37" s="234">
        <v>228</v>
      </c>
      <c r="D37" s="234">
        <v>224</v>
      </c>
      <c r="E37" s="234">
        <v>229</v>
      </c>
      <c r="F37" s="234">
        <v>219.6</v>
      </c>
      <c r="G37" s="234">
        <v>202</v>
      </c>
      <c r="H37" s="237"/>
      <c r="I37" s="279">
        <v>101000</v>
      </c>
      <c r="J37" s="279">
        <v>98709</v>
      </c>
      <c r="K37" s="279"/>
      <c r="L37" s="279">
        <f t="shared" si="0"/>
        <v>98709</v>
      </c>
      <c r="M37" s="249">
        <f t="shared" si="1"/>
        <v>199709</v>
      </c>
      <c r="N37" s="234">
        <v>202</v>
      </c>
      <c r="O37" s="249">
        <f t="shared" si="2"/>
        <v>6060</v>
      </c>
      <c r="P37" s="237"/>
      <c r="Q37" s="254">
        <f t="shared" si="3"/>
        <v>-1.7543859649122806E-2</v>
      </c>
      <c r="R37" s="254">
        <f t="shared" si="4"/>
        <v>2.2321428571428572E-2</v>
      </c>
      <c r="S37" s="254">
        <f t="shared" si="5"/>
        <v>-4.1048034934497844E-2</v>
      </c>
      <c r="T37" s="254">
        <f t="shared" si="6"/>
        <v>-1.209015533739736E-2</v>
      </c>
      <c r="U37" s="254">
        <f t="shared" si="7"/>
        <v>-8.0145719489981768E-2</v>
      </c>
      <c r="V37" s="255"/>
      <c r="W37" s="234">
        <f t="shared" si="8"/>
        <v>216.94500188790755</v>
      </c>
      <c r="X37" s="234">
        <f t="shared" si="9"/>
        <v>216.94500188790755</v>
      </c>
      <c r="Y37" s="234">
        <f t="shared" si="10"/>
        <v>-14.945001887907551</v>
      </c>
      <c r="Z37" s="234">
        <f t="shared" si="11"/>
        <v>14.945001887907551</v>
      </c>
      <c r="AA37" s="249">
        <f t="shared" si="12"/>
        <v>33216.973294894837</v>
      </c>
      <c r="AB37" s="256"/>
      <c r="AC37" s="283">
        <f t="shared" si="13"/>
        <v>6060</v>
      </c>
      <c r="AD37" s="283">
        <f t="shared" si="14"/>
        <v>33216.973294894837</v>
      </c>
      <c r="AE37" s="249">
        <f t="shared" si="15"/>
        <v>39277</v>
      </c>
      <c r="AF37" s="257"/>
    </row>
    <row r="38" spans="1:32" x14ac:dyDescent="0.25">
      <c r="A38" s="278" t="s">
        <v>100</v>
      </c>
      <c r="B38" s="231">
        <v>21003</v>
      </c>
      <c r="C38" s="234">
        <v>246</v>
      </c>
      <c r="D38" s="234">
        <v>251</v>
      </c>
      <c r="E38" s="234">
        <v>253</v>
      </c>
      <c r="F38" s="234">
        <v>255</v>
      </c>
      <c r="G38" s="234">
        <v>258</v>
      </c>
      <c r="H38" s="237"/>
      <c r="I38" s="279">
        <v>128500</v>
      </c>
      <c r="J38" s="279">
        <v>61687</v>
      </c>
      <c r="K38" s="279"/>
      <c r="L38" s="279">
        <f t="shared" si="0"/>
        <v>61687</v>
      </c>
      <c r="M38" s="249">
        <f t="shared" si="1"/>
        <v>190187</v>
      </c>
      <c r="N38" s="234">
        <v>258</v>
      </c>
      <c r="O38" s="249">
        <f t="shared" si="2"/>
        <v>7740</v>
      </c>
      <c r="P38" s="237"/>
      <c r="Q38" s="254">
        <f t="shared" si="3"/>
        <v>2.032520325203252E-2</v>
      </c>
      <c r="R38" s="254">
        <f t="shared" si="4"/>
        <v>7.9681274900398405E-3</v>
      </c>
      <c r="S38" s="254">
        <f t="shared" si="5"/>
        <v>7.9051383399209481E-3</v>
      </c>
      <c r="T38" s="254">
        <f t="shared" si="6"/>
        <v>1.2066156360664437E-2</v>
      </c>
      <c r="U38" s="254">
        <f t="shared" si="7"/>
        <v>1.1764705882352941E-2</v>
      </c>
      <c r="V38" s="255"/>
      <c r="W38" s="234">
        <f t="shared" si="8"/>
        <v>258.07686987196939</v>
      </c>
      <c r="X38" s="234">
        <f t="shared" si="9"/>
        <v>258.07686987196939</v>
      </c>
      <c r="Y38" s="234">
        <f t="shared" si="10"/>
        <v>-7.6869871969392989E-2</v>
      </c>
      <c r="Z38" s="234">
        <f t="shared" si="11"/>
        <v>7.6869871969392989E-2</v>
      </c>
      <c r="AA38" s="249">
        <f t="shared" si="12"/>
        <v>170.85206837312828</v>
      </c>
      <c r="AB38" s="256"/>
      <c r="AC38" s="283">
        <f t="shared" si="13"/>
        <v>7740</v>
      </c>
      <c r="AD38" s="283">
        <f t="shared" si="14"/>
        <v>170.85206837312828</v>
      </c>
      <c r="AE38" s="249">
        <f t="shared" si="15"/>
        <v>7911</v>
      </c>
      <c r="AF38" s="257"/>
    </row>
    <row r="39" spans="1:32" x14ac:dyDescent="0.25">
      <c r="A39" s="278" t="s">
        <v>101</v>
      </c>
      <c r="B39" s="231">
        <v>16001</v>
      </c>
      <c r="C39" s="234">
        <v>881.16</v>
      </c>
      <c r="D39" s="234">
        <v>897.02</v>
      </c>
      <c r="E39" s="234">
        <v>958.86</v>
      </c>
      <c r="F39" s="234">
        <v>929.82</v>
      </c>
      <c r="G39" s="234">
        <v>890.66</v>
      </c>
      <c r="H39" s="237"/>
      <c r="I39" s="279">
        <v>445000</v>
      </c>
      <c r="J39" s="279">
        <v>207177</v>
      </c>
      <c r="K39" s="279"/>
      <c r="L39" s="279">
        <f t="shared" si="0"/>
        <v>207177</v>
      </c>
      <c r="M39" s="249">
        <f t="shared" si="1"/>
        <v>652177</v>
      </c>
      <c r="N39" s="234">
        <v>890.66</v>
      </c>
      <c r="O39" s="249">
        <f t="shared" si="2"/>
        <v>26719.8</v>
      </c>
      <c r="P39" s="237"/>
      <c r="Q39" s="254">
        <f t="shared" si="3"/>
        <v>1.7999001316446519E-2</v>
      </c>
      <c r="R39" s="254">
        <f t="shared" si="4"/>
        <v>6.8939377048449352E-2</v>
      </c>
      <c r="S39" s="254">
        <f t="shared" si="5"/>
        <v>-3.0285964582942207E-2</v>
      </c>
      <c r="T39" s="254">
        <f t="shared" si="6"/>
        <v>1.8884137927317888E-2</v>
      </c>
      <c r="U39" s="254">
        <f t="shared" si="7"/>
        <v>-4.211567830332761E-2</v>
      </c>
      <c r="V39" s="255"/>
      <c r="W39" s="234">
        <f t="shared" si="8"/>
        <v>947.37884912757875</v>
      </c>
      <c r="X39" s="234">
        <f t="shared" si="9"/>
        <v>947.37884912757875</v>
      </c>
      <c r="Y39" s="234">
        <f t="shared" si="10"/>
        <v>-56.718849127578778</v>
      </c>
      <c r="Z39" s="234">
        <f t="shared" si="11"/>
        <v>56.718849127578778</v>
      </c>
      <c r="AA39" s="249">
        <f t="shared" si="12"/>
        <v>126064.1190224524</v>
      </c>
      <c r="AB39" s="256"/>
      <c r="AC39" s="283">
        <f t="shared" si="13"/>
        <v>26719.8</v>
      </c>
      <c r="AD39" s="283">
        <f t="shared" si="14"/>
        <v>126064.1190224524</v>
      </c>
      <c r="AE39" s="249">
        <f t="shared" si="15"/>
        <v>152784</v>
      </c>
      <c r="AF39" s="257"/>
    </row>
    <row r="40" spans="1:32" x14ac:dyDescent="0.25">
      <c r="A40" s="278" t="s">
        <v>102</v>
      </c>
      <c r="B40" s="231">
        <v>61008</v>
      </c>
      <c r="C40" s="234">
        <v>1294.78</v>
      </c>
      <c r="D40" s="234">
        <v>1300.47</v>
      </c>
      <c r="E40" s="234">
        <v>1355.41</v>
      </c>
      <c r="F40" s="234">
        <v>1381</v>
      </c>
      <c r="G40" s="234">
        <v>1379.3</v>
      </c>
      <c r="H40" s="237"/>
      <c r="I40" s="279">
        <v>688000</v>
      </c>
      <c r="J40" s="279">
        <v>79410</v>
      </c>
      <c r="K40" s="279">
        <v>144554</v>
      </c>
      <c r="L40" s="279">
        <f t="shared" si="0"/>
        <v>223964</v>
      </c>
      <c r="M40" s="249">
        <f t="shared" si="1"/>
        <v>911964</v>
      </c>
      <c r="N40" s="234">
        <v>1379.3</v>
      </c>
      <c r="O40" s="249">
        <f t="shared" si="2"/>
        <v>41379</v>
      </c>
      <c r="P40" s="237"/>
      <c r="Q40" s="254">
        <f t="shared" si="3"/>
        <v>4.394568961522463E-3</v>
      </c>
      <c r="R40" s="254">
        <f t="shared" si="4"/>
        <v>4.2246264811952643E-2</v>
      </c>
      <c r="S40" s="254">
        <f t="shared" si="5"/>
        <v>1.8879896119993151E-2</v>
      </c>
      <c r="T40" s="254">
        <f t="shared" si="6"/>
        <v>2.1840243297822751E-2</v>
      </c>
      <c r="U40" s="254">
        <f t="shared" si="7"/>
        <v>-1.2309920347574551E-3</v>
      </c>
      <c r="V40" s="255"/>
      <c r="W40" s="234">
        <f t="shared" si="8"/>
        <v>1411.1613759942934</v>
      </c>
      <c r="X40" s="234">
        <f t="shared" si="9"/>
        <v>1411.1613759942934</v>
      </c>
      <c r="Y40" s="234">
        <f t="shared" si="10"/>
        <v>-31.861375994293439</v>
      </c>
      <c r="Z40" s="234">
        <f t="shared" si="11"/>
        <v>31.861375994293439</v>
      </c>
      <c r="AA40" s="249">
        <f t="shared" si="12"/>
        <v>70815.546460210346</v>
      </c>
      <c r="AB40" s="256"/>
      <c r="AC40" s="283">
        <f t="shared" si="13"/>
        <v>41379</v>
      </c>
      <c r="AD40" s="283">
        <f t="shared" si="14"/>
        <v>70815.546460210346</v>
      </c>
      <c r="AE40" s="249">
        <f t="shared" si="15"/>
        <v>112195</v>
      </c>
      <c r="AF40" s="257"/>
    </row>
    <row r="41" spans="1:32" x14ac:dyDescent="0.25">
      <c r="A41" s="278" t="s">
        <v>103</v>
      </c>
      <c r="B41" s="231">
        <v>38002</v>
      </c>
      <c r="C41" s="234">
        <v>308</v>
      </c>
      <c r="D41" s="234">
        <v>302</v>
      </c>
      <c r="E41" s="234">
        <v>285</v>
      </c>
      <c r="F41" s="234">
        <v>278</v>
      </c>
      <c r="G41" s="234">
        <v>284</v>
      </c>
      <c r="H41" s="237"/>
      <c r="I41" s="279">
        <v>141500</v>
      </c>
      <c r="J41" s="279">
        <v>27634</v>
      </c>
      <c r="K41" s="279">
        <v>17094</v>
      </c>
      <c r="L41" s="279">
        <f t="shared" ref="L41:L72" si="16">+J41+K41</f>
        <v>44728</v>
      </c>
      <c r="M41" s="249">
        <f t="shared" ref="M41:M72" si="17">I41+L41</f>
        <v>186228</v>
      </c>
      <c r="N41" s="234">
        <v>284</v>
      </c>
      <c r="O41" s="249">
        <f t="shared" ref="O41:O72" si="18">N41*30</f>
        <v>8520</v>
      </c>
      <c r="P41" s="237"/>
      <c r="Q41" s="254">
        <f t="shared" ref="Q41:Q72" si="19">(D41-C41)/C41</f>
        <v>-1.948051948051948E-2</v>
      </c>
      <c r="R41" s="254">
        <f t="shared" ref="R41:R72" si="20">(E41-D41)/D41</f>
        <v>-5.6291390728476824E-2</v>
      </c>
      <c r="S41" s="254">
        <f t="shared" ref="S41:S72" si="21">(F41-E41)/E41</f>
        <v>-2.456140350877193E-2</v>
      </c>
      <c r="T41" s="254">
        <f t="shared" ref="T41:T72" si="22">AVERAGE(Q41:S41)</f>
        <v>-3.3444437905922747E-2</v>
      </c>
      <c r="U41" s="254">
        <f t="shared" ref="U41:U72" si="23">(G41-F41)/F41</f>
        <v>2.1582733812949641E-2</v>
      </c>
      <c r="V41" s="255"/>
      <c r="W41" s="234">
        <f t="shared" ref="W41:W72" si="24">(1+T41)*F41</f>
        <v>268.70244626215344</v>
      </c>
      <c r="X41" s="234">
        <f t="shared" ref="X41:X72" si="25">IF(W41&gt;G41,W41,G41)</f>
        <v>284</v>
      </c>
      <c r="Y41" s="234">
        <f t="shared" ref="Y41:Y72" si="26">G41-W41</f>
        <v>15.297553737846556</v>
      </c>
      <c r="Z41" s="234">
        <f t="shared" ref="Z41:Z72" si="27">IF(Y41&lt;0,-Y41,0)</f>
        <v>0</v>
      </c>
      <c r="AA41" s="249">
        <f t="shared" ref="AA41:AA72" si="28">($AA$3/$Z$158)*Z41</f>
        <v>0</v>
      </c>
      <c r="AB41" s="256"/>
      <c r="AC41" s="283">
        <f t="shared" ref="AC41:AC72" si="29">O41</f>
        <v>8520</v>
      </c>
      <c r="AD41" s="283">
        <f t="shared" ref="AD41:AD72" si="30">AA41</f>
        <v>0</v>
      </c>
      <c r="AE41" s="249">
        <f t="shared" si="15"/>
        <v>8520</v>
      </c>
      <c r="AF41" s="257"/>
    </row>
    <row r="42" spans="1:32" x14ac:dyDescent="0.25">
      <c r="A42" s="278" t="s">
        <v>104</v>
      </c>
      <c r="B42" s="231">
        <v>49003</v>
      </c>
      <c r="C42" s="234">
        <v>912.02</v>
      </c>
      <c r="D42" s="234">
        <v>938.13</v>
      </c>
      <c r="E42" s="234">
        <v>951.27</v>
      </c>
      <c r="F42" s="234">
        <v>992.1</v>
      </c>
      <c r="G42" s="234">
        <v>982.16</v>
      </c>
      <c r="H42" s="237"/>
      <c r="I42" s="279">
        <v>487500</v>
      </c>
      <c r="J42" s="279">
        <v>99180</v>
      </c>
      <c r="K42" s="279">
        <v>94642</v>
      </c>
      <c r="L42" s="279">
        <f t="shared" si="16"/>
        <v>193822</v>
      </c>
      <c r="M42" s="249">
        <f t="shared" si="17"/>
        <v>681322</v>
      </c>
      <c r="N42" s="234">
        <v>982.16</v>
      </c>
      <c r="O42" s="249">
        <f t="shared" si="18"/>
        <v>29464.799999999999</v>
      </c>
      <c r="P42" s="237"/>
      <c r="Q42" s="254">
        <f t="shared" si="19"/>
        <v>2.8628758141268848E-2</v>
      </c>
      <c r="R42" s="254">
        <f t="shared" si="20"/>
        <v>1.4006587573150828E-2</v>
      </c>
      <c r="S42" s="254">
        <f t="shared" si="21"/>
        <v>4.2921568009082638E-2</v>
      </c>
      <c r="T42" s="254">
        <f t="shared" si="22"/>
        <v>2.8518971241167437E-2</v>
      </c>
      <c r="U42" s="254">
        <f t="shared" si="23"/>
        <v>-1.0019151295232391E-2</v>
      </c>
      <c r="V42" s="255"/>
      <c r="W42" s="234">
        <f t="shared" si="24"/>
        <v>1020.3936713683623</v>
      </c>
      <c r="X42" s="234">
        <f t="shared" si="25"/>
        <v>1020.3936713683623</v>
      </c>
      <c r="Y42" s="234">
        <f t="shared" si="26"/>
        <v>-38.233671368362366</v>
      </c>
      <c r="Z42" s="234">
        <f t="shared" si="27"/>
        <v>38.233671368362366</v>
      </c>
      <c r="AA42" s="249">
        <f t="shared" si="28"/>
        <v>84978.700593961024</v>
      </c>
      <c r="AB42" s="256"/>
      <c r="AC42" s="283">
        <f t="shared" si="29"/>
        <v>29464.799999999999</v>
      </c>
      <c r="AD42" s="283">
        <f t="shared" si="30"/>
        <v>84978.700593961024</v>
      </c>
      <c r="AE42" s="249">
        <f t="shared" si="15"/>
        <v>114444</v>
      </c>
      <c r="AF42" s="257"/>
    </row>
    <row r="43" spans="1:32" x14ac:dyDescent="0.25">
      <c r="A43" s="278" t="s">
        <v>105</v>
      </c>
      <c r="B43" s="231">
        <v>5006</v>
      </c>
      <c r="C43" s="234">
        <v>344</v>
      </c>
      <c r="D43" s="234">
        <v>365</v>
      </c>
      <c r="E43" s="234">
        <v>379</v>
      </c>
      <c r="F43" s="234">
        <v>363</v>
      </c>
      <c r="G43" s="234">
        <v>386</v>
      </c>
      <c r="H43" s="237"/>
      <c r="I43" s="279">
        <v>193000</v>
      </c>
      <c r="J43" s="279">
        <v>58031</v>
      </c>
      <c r="K43" s="279">
        <v>796</v>
      </c>
      <c r="L43" s="279">
        <f t="shared" si="16"/>
        <v>58827</v>
      </c>
      <c r="M43" s="249">
        <f t="shared" si="17"/>
        <v>251827</v>
      </c>
      <c r="N43" s="234">
        <v>386</v>
      </c>
      <c r="O43" s="249">
        <f t="shared" si="18"/>
        <v>11580</v>
      </c>
      <c r="P43" s="237"/>
      <c r="Q43" s="254">
        <f t="shared" si="19"/>
        <v>6.1046511627906974E-2</v>
      </c>
      <c r="R43" s="254">
        <f t="shared" si="20"/>
        <v>3.8356164383561646E-2</v>
      </c>
      <c r="S43" s="254">
        <f t="shared" si="21"/>
        <v>-4.221635883905013E-2</v>
      </c>
      <c r="T43" s="254">
        <f t="shared" si="22"/>
        <v>1.9062105724139498E-2</v>
      </c>
      <c r="U43" s="254">
        <f t="shared" si="23"/>
        <v>6.3360881542699726E-2</v>
      </c>
      <c r="V43" s="255"/>
      <c r="W43" s="234">
        <f t="shared" si="24"/>
        <v>369.91954437786268</v>
      </c>
      <c r="X43" s="234">
        <f t="shared" si="25"/>
        <v>386</v>
      </c>
      <c r="Y43" s="234">
        <f t="shared" si="26"/>
        <v>16.080455622137322</v>
      </c>
      <c r="Z43" s="234">
        <f t="shared" si="27"/>
        <v>0</v>
      </c>
      <c r="AA43" s="249">
        <f t="shared" si="28"/>
        <v>0</v>
      </c>
      <c r="AB43" s="256"/>
      <c r="AC43" s="283">
        <f t="shared" si="29"/>
        <v>11580</v>
      </c>
      <c r="AD43" s="283">
        <f t="shared" si="30"/>
        <v>0</v>
      </c>
      <c r="AE43" s="249">
        <f t="shared" si="15"/>
        <v>11580</v>
      </c>
      <c r="AF43" s="257"/>
    </row>
    <row r="44" spans="1:32" x14ac:dyDescent="0.25">
      <c r="A44" s="278" t="s">
        <v>106</v>
      </c>
      <c r="B44" s="231">
        <v>19004</v>
      </c>
      <c r="C44" s="234">
        <v>482</v>
      </c>
      <c r="D44" s="234">
        <v>490.25</v>
      </c>
      <c r="E44" s="234">
        <v>513.25</v>
      </c>
      <c r="F44" s="234">
        <v>502.25</v>
      </c>
      <c r="G44" s="234">
        <v>519.25</v>
      </c>
      <c r="H44" s="237"/>
      <c r="I44" s="279">
        <v>259500</v>
      </c>
      <c r="J44" s="279">
        <v>68532</v>
      </c>
      <c r="K44" s="279">
        <v>12821</v>
      </c>
      <c r="L44" s="279">
        <f t="shared" si="16"/>
        <v>81353</v>
      </c>
      <c r="M44" s="249">
        <f t="shared" si="17"/>
        <v>340853</v>
      </c>
      <c r="N44" s="234">
        <v>519.25</v>
      </c>
      <c r="O44" s="249">
        <f t="shared" si="18"/>
        <v>15577.5</v>
      </c>
      <c r="P44" s="237"/>
      <c r="Q44" s="254">
        <f t="shared" si="19"/>
        <v>1.711618257261411E-2</v>
      </c>
      <c r="R44" s="254">
        <f t="shared" si="20"/>
        <v>4.6914839367669554E-2</v>
      </c>
      <c r="S44" s="254">
        <f t="shared" si="21"/>
        <v>-2.1432050657574281E-2</v>
      </c>
      <c r="T44" s="254">
        <f t="shared" si="22"/>
        <v>1.4199657094236462E-2</v>
      </c>
      <c r="U44" s="254">
        <f t="shared" si="23"/>
        <v>3.3847685415629665E-2</v>
      </c>
      <c r="V44" s="255"/>
      <c r="W44" s="234">
        <f t="shared" si="24"/>
        <v>509.38177777558025</v>
      </c>
      <c r="X44" s="234">
        <f t="shared" si="25"/>
        <v>519.25</v>
      </c>
      <c r="Y44" s="234">
        <f t="shared" si="26"/>
        <v>9.8682222244197533</v>
      </c>
      <c r="Z44" s="234">
        <f t="shared" si="27"/>
        <v>0</v>
      </c>
      <c r="AA44" s="249">
        <f t="shared" si="28"/>
        <v>0</v>
      </c>
      <c r="AB44" s="256"/>
      <c r="AC44" s="283">
        <f t="shared" si="29"/>
        <v>15577.5</v>
      </c>
      <c r="AD44" s="283">
        <f t="shared" si="30"/>
        <v>0</v>
      </c>
      <c r="AE44" s="249">
        <f t="shared" si="15"/>
        <v>15578</v>
      </c>
      <c r="AF44" s="257"/>
    </row>
    <row r="45" spans="1:32" x14ac:dyDescent="0.25">
      <c r="A45" s="278" t="s">
        <v>107</v>
      </c>
      <c r="B45" s="231">
        <v>56002</v>
      </c>
      <c r="C45" s="234">
        <v>170</v>
      </c>
      <c r="D45" s="234">
        <v>174</v>
      </c>
      <c r="E45" s="234">
        <v>160</v>
      </c>
      <c r="F45" s="234">
        <v>151</v>
      </c>
      <c r="G45" s="234">
        <v>139</v>
      </c>
      <c r="H45" s="237"/>
      <c r="I45" s="279">
        <v>69500</v>
      </c>
      <c r="J45" s="279">
        <v>26156</v>
      </c>
      <c r="K45" s="279"/>
      <c r="L45" s="279">
        <f t="shared" si="16"/>
        <v>26156</v>
      </c>
      <c r="M45" s="249">
        <f t="shared" si="17"/>
        <v>95656</v>
      </c>
      <c r="N45" s="234">
        <v>139</v>
      </c>
      <c r="O45" s="249">
        <f t="shared" si="18"/>
        <v>4170</v>
      </c>
      <c r="P45" s="237"/>
      <c r="Q45" s="254">
        <f t="shared" si="19"/>
        <v>2.3529411764705882E-2</v>
      </c>
      <c r="R45" s="254">
        <f t="shared" si="20"/>
        <v>-8.0459770114942528E-2</v>
      </c>
      <c r="S45" s="254">
        <f t="shared" si="21"/>
        <v>-5.6250000000000001E-2</v>
      </c>
      <c r="T45" s="254">
        <f t="shared" si="22"/>
        <v>-3.7726786116745549E-2</v>
      </c>
      <c r="U45" s="254">
        <f t="shared" si="23"/>
        <v>-7.9470198675496692E-2</v>
      </c>
      <c r="V45" s="255"/>
      <c r="W45" s="234">
        <f t="shared" si="24"/>
        <v>145.30325529637142</v>
      </c>
      <c r="X45" s="234">
        <f t="shared" si="25"/>
        <v>145.30325529637142</v>
      </c>
      <c r="Y45" s="234">
        <f t="shared" si="26"/>
        <v>-6.3032552963714181</v>
      </c>
      <c r="Z45" s="234">
        <f t="shared" si="27"/>
        <v>6.3032552963714181</v>
      </c>
      <c r="AA45" s="249">
        <f t="shared" si="28"/>
        <v>14009.704677246342</v>
      </c>
      <c r="AB45" s="256"/>
      <c r="AC45" s="283">
        <f t="shared" si="29"/>
        <v>4170</v>
      </c>
      <c r="AD45" s="283">
        <f t="shared" si="30"/>
        <v>14009.704677246342</v>
      </c>
      <c r="AE45" s="249">
        <f t="shared" si="15"/>
        <v>18180</v>
      </c>
      <c r="AF45" s="257"/>
    </row>
    <row r="46" spans="1:32" x14ac:dyDescent="0.25">
      <c r="A46" s="278" t="s">
        <v>108</v>
      </c>
      <c r="B46" s="231">
        <v>51001</v>
      </c>
      <c r="C46" s="234">
        <v>2788</v>
      </c>
      <c r="D46" s="234">
        <v>2924.58</v>
      </c>
      <c r="E46" s="234">
        <v>2907</v>
      </c>
      <c r="F46" s="234">
        <v>2838</v>
      </c>
      <c r="G46" s="234">
        <v>2758</v>
      </c>
      <c r="H46" s="237"/>
      <c r="I46" s="279">
        <v>1379000</v>
      </c>
      <c r="J46" s="279">
        <v>656583</v>
      </c>
      <c r="K46" s="279"/>
      <c r="L46" s="279">
        <f t="shared" si="16"/>
        <v>656583</v>
      </c>
      <c r="M46" s="249">
        <f t="shared" si="17"/>
        <v>2035583</v>
      </c>
      <c r="N46" s="234">
        <v>2758</v>
      </c>
      <c r="O46" s="249">
        <f t="shared" si="18"/>
        <v>82740</v>
      </c>
      <c r="P46" s="237"/>
      <c r="Q46" s="254">
        <f t="shared" si="19"/>
        <v>4.898852223816353E-2</v>
      </c>
      <c r="R46" s="254">
        <f t="shared" si="20"/>
        <v>-6.011119545370593E-3</v>
      </c>
      <c r="S46" s="254">
        <f t="shared" si="21"/>
        <v>-2.3735810113519093E-2</v>
      </c>
      <c r="T46" s="254">
        <f t="shared" si="22"/>
        <v>6.4138641930912817E-3</v>
      </c>
      <c r="U46" s="254">
        <f t="shared" si="23"/>
        <v>-2.8188865398167725E-2</v>
      </c>
      <c r="V46" s="255"/>
      <c r="W46" s="234">
        <f t="shared" si="24"/>
        <v>2856.2025465799929</v>
      </c>
      <c r="X46" s="234">
        <f t="shared" si="25"/>
        <v>2856.2025465799929</v>
      </c>
      <c r="Y46" s="234">
        <f t="shared" si="26"/>
        <v>-98.202546579992941</v>
      </c>
      <c r="Z46" s="234">
        <f t="shared" si="27"/>
        <v>98.202546579992941</v>
      </c>
      <c r="AA46" s="249">
        <f t="shared" si="28"/>
        <v>218266.37371505899</v>
      </c>
      <c r="AB46" s="256"/>
      <c r="AC46" s="283">
        <f t="shared" si="29"/>
        <v>82740</v>
      </c>
      <c r="AD46" s="283">
        <f t="shared" si="30"/>
        <v>218266.37371505899</v>
      </c>
      <c r="AE46" s="249">
        <f t="shared" si="15"/>
        <v>301006</v>
      </c>
      <c r="AF46" s="257"/>
    </row>
    <row r="47" spans="1:32" x14ac:dyDescent="0.25">
      <c r="A47" s="278" t="s">
        <v>109</v>
      </c>
      <c r="B47" s="231">
        <v>64002</v>
      </c>
      <c r="C47" s="234">
        <v>389</v>
      </c>
      <c r="D47" s="234">
        <v>374.95</v>
      </c>
      <c r="E47" s="234">
        <v>362</v>
      </c>
      <c r="F47" s="234">
        <v>380</v>
      </c>
      <c r="G47" s="234">
        <v>397</v>
      </c>
      <c r="H47" s="237"/>
      <c r="I47" s="279">
        <v>198000</v>
      </c>
      <c r="J47" s="279">
        <v>507385</v>
      </c>
      <c r="K47" s="279"/>
      <c r="L47" s="279">
        <f t="shared" si="16"/>
        <v>507385</v>
      </c>
      <c r="M47" s="249">
        <f t="shared" si="17"/>
        <v>705385</v>
      </c>
      <c r="N47" s="234">
        <v>397</v>
      </c>
      <c r="O47" s="249">
        <f t="shared" si="18"/>
        <v>11910</v>
      </c>
      <c r="P47" s="237"/>
      <c r="Q47" s="254">
        <f t="shared" si="19"/>
        <v>-3.6118251928020595E-2</v>
      </c>
      <c r="R47" s="254">
        <f t="shared" si="20"/>
        <v>-3.4537938391785539E-2</v>
      </c>
      <c r="S47" s="254">
        <f t="shared" si="21"/>
        <v>4.9723756906077346E-2</v>
      </c>
      <c r="T47" s="254">
        <f t="shared" si="22"/>
        <v>-6.9774778045762625E-3</v>
      </c>
      <c r="U47" s="254">
        <f t="shared" si="23"/>
        <v>4.4736842105263158E-2</v>
      </c>
      <c r="V47" s="255"/>
      <c r="W47" s="234">
        <f t="shared" si="24"/>
        <v>377.34855843426101</v>
      </c>
      <c r="X47" s="234">
        <f t="shared" si="25"/>
        <v>397</v>
      </c>
      <c r="Y47" s="234">
        <f t="shared" si="26"/>
        <v>19.651441565738992</v>
      </c>
      <c r="Z47" s="234">
        <f t="shared" si="27"/>
        <v>0</v>
      </c>
      <c r="AA47" s="249">
        <f t="shared" si="28"/>
        <v>0</v>
      </c>
      <c r="AB47" s="256"/>
      <c r="AC47" s="283">
        <f t="shared" si="29"/>
        <v>11910</v>
      </c>
      <c r="AD47" s="283">
        <f t="shared" si="30"/>
        <v>0</v>
      </c>
      <c r="AE47" s="249">
        <f t="shared" si="15"/>
        <v>11910</v>
      </c>
      <c r="AF47" s="257"/>
    </row>
    <row r="48" spans="1:32" x14ac:dyDescent="0.25">
      <c r="A48" s="278" t="s">
        <v>110</v>
      </c>
      <c r="B48" s="231">
        <v>20001</v>
      </c>
      <c r="C48" s="234">
        <v>331.02</v>
      </c>
      <c r="D48" s="234">
        <v>355.01</v>
      </c>
      <c r="E48" s="234">
        <v>345.01</v>
      </c>
      <c r="F48" s="234">
        <v>340</v>
      </c>
      <c r="G48" s="234">
        <v>318.83999999999997</v>
      </c>
      <c r="H48" s="237"/>
      <c r="I48" s="279">
        <v>159000</v>
      </c>
      <c r="J48" s="279">
        <v>1265969</v>
      </c>
      <c r="K48" s="279"/>
      <c r="L48" s="279">
        <f t="shared" si="16"/>
        <v>1265969</v>
      </c>
      <c r="M48" s="249">
        <f t="shared" si="17"/>
        <v>1424969</v>
      </c>
      <c r="N48" s="234">
        <v>318.83999999999997</v>
      </c>
      <c r="O48" s="249">
        <f t="shared" si="18"/>
        <v>9565.1999999999989</v>
      </c>
      <c r="P48" s="237"/>
      <c r="Q48" s="254">
        <f t="shared" si="19"/>
        <v>7.2472962358769891E-2</v>
      </c>
      <c r="R48" s="254">
        <f t="shared" si="20"/>
        <v>-2.8168220613503846E-2</v>
      </c>
      <c r="S48" s="254">
        <f t="shared" si="21"/>
        <v>-1.4521318222660187E-2</v>
      </c>
      <c r="T48" s="254">
        <f t="shared" si="22"/>
        <v>9.9278078408686198E-3</v>
      </c>
      <c r="U48" s="254">
        <f t="shared" si="23"/>
        <v>-6.2235294117647132E-2</v>
      </c>
      <c r="V48" s="255"/>
      <c r="W48" s="234">
        <f t="shared" si="24"/>
        <v>343.37545466589535</v>
      </c>
      <c r="X48" s="234">
        <f t="shared" si="25"/>
        <v>343.37545466589535</v>
      </c>
      <c r="Y48" s="234">
        <f t="shared" si="26"/>
        <v>-24.535454665895372</v>
      </c>
      <c r="Z48" s="234">
        <f t="shared" si="27"/>
        <v>24.535454665895372</v>
      </c>
      <c r="AA48" s="249">
        <f t="shared" si="28"/>
        <v>54532.849746548723</v>
      </c>
      <c r="AB48" s="256"/>
      <c r="AC48" s="283">
        <f t="shared" si="29"/>
        <v>9565.1999999999989</v>
      </c>
      <c r="AD48" s="283">
        <f t="shared" si="30"/>
        <v>54532.849746548723</v>
      </c>
      <c r="AE48" s="249">
        <f t="shared" si="15"/>
        <v>64098</v>
      </c>
      <c r="AF48" s="257"/>
    </row>
    <row r="49" spans="1:32" x14ac:dyDescent="0.25">
      <c r="A49" s="278" t="s">
        <v>111</v>
      </c>
      <c r="B49" s="231">
        <v>23001</v>
      </c>
      <c r="C49" s="234">
        <v>142.13999999999999</v>
      </c>
      <c r="D49" s="234">
        <v>153.29</v>
      </c>
      <c r="E49" s="234">
        <v>159.13999999999999</v>
      </c>
      <c r="F49" s="234">
        <v>161</v>
      </c>
      <c r="G49" s="234">
        <v>158</v>
      </c>
      <c r="H49" s="237"/>
      <c r="I49" s="279">
        <v>79500</v>
      </c>
      <c r="J49" s="279">
        <v>38250</v>
      </c>
      <c r="K49" s="279"/>
      <c r="L49" s="279">
        <f t="shared" si="16"/>
        <v>38250</v>
      </c>
      <c r="M49" s="249">
        <f t="shared" si="17"/>
        <v>117750</v>
      </c>
      <c r="N49" s="234">
        <v>158</v>
      </c>
      <c r="O49" s="249">
        <f t="shared" si="18"/>
        <v>4740</v>
      </c>
      <c r="P49" s="237"/>
      <c r="Q49" s="254">
        <f t="shared" si="19"/>
        <v>7.8443787814830496E-2</v>
      </c>
      <c r="R49" s="254">
        <f t="shared" si="20"/>
        <v>3.8162959097136115E-2</v>
      </c>
      <c r="S49" s="254">
        <f t="shared" si="21"/>
        <v>1.1687822043483813E-2</v>
      </c>
      <c r="T49" s="254">
        <f t="shared" si="22"/>
        <v>4.2764856318483473E-2</v>
      </c>
      <c r="U49" s="254">
        <f t="shared" si="23"/>
        <v>-1.8633540372670808E-2</v>
      </c>
      <c r="V49" s="255"/>
      <c r="W49" s="234">
        <f t="shared" si="24"/>
        <v>167.88514186727585</v>
      </c>
      <c r="X49" s="234">
        <f t="shared" si="25"/>
        <v>167.88514186727585</v>
      </c>
      <c r="Y49" s="234">
        <f t="shared" si="26"/>
        <v>-9.8851418672758484</v>
      </c>
      <c r="Z49" s="234">
        <f t="shared" si="27"/>
        <v>9.8851418672758484</v>
      </c>
      <c r="AA49" s="249">
        <f t="shared" si="28"/>
        <v>21970.856603720484</v>
      </c>
      <c r="AB49" s="256"/>
      <c r="AC49" s="283">
        <f t="shared" si="29"/>
        <v>4740</v>
      </c>
      <c r="AD49" s="283">
        <f t="shared" si="30"/>
        <v>21970.856603720484</v>
      </c>
      <c r="AE49" s="249">
        <f t="shared" si="15"/>
        <v>26711</v>
      </c>
      <c r="AF49" s="257"/>
    </row>
    <row r="50" spans="1:32" x14ac:dyDescent="0.25">
      <c r="A50" s="278" t="s">
        <v>112</v>
      </c>
      <c r="B50" s="231">
        <v>22005</v>
      </c>
      <c r="C50" s="234">
        <v>128</v>
      </c>
      <c r="D50" s="234">
        <v>147</v>
      </c>
      <c r="E50" s="234">
        <v>140</v>
      </c>
      <c r="F50" s="234">
        <v>132</v>
      </c>
      <c r="G50" s="234">
        <v>140</v>
      </c>
      <c r="H50" s="237"/>
      <c r="I50" s="279">
        <v>69500</v>
      </c>
      <c r="J50" s="279">
        <v>58113</v>
      </c>
      <c r="K50" s="279"/>
      <c r="L50" s="279">
        <f t="shared" si="16"/>
        <v>58113</v>
      </c>
      <c r="M50" s="249">
        <f t="shared" si="17"/>
        <v>127613</v>
      </c>
      <c r="N50" s="234">
        <v>140</v>
      </c>
      <c r="O50" s="249">
        <f t="shared" si="18"/>
        <v>4200</v>
      </c>
      <c r="P50" s="237"/>
      <c r="Q50" s="254">
        <f t="shared" si="19"/>
        <v>0.1484375</v>
      </c>
      <c r="R50" s="254">
        <f t="shared" si="20"/>
        <v>-4.7619047619047616E-2</v>
      </c>
      <c r="S50" s="254">
        <f t="shared" si="21"/>
        <v>-5.7142857142857141E-2</v>
      </c>
      <c r="T50" s="254">
        <f t="shared" si="22"/>
        <v>1.4558531746031748E-2</v>
      </c>
      <c r="U50" s="254">
        <f t="shared" si="23"/>
        <v>6.0606060606060608E-2</v>
      </c>
      <c r="V50" s="255"/>
      <c r="W50" s="234">
        <f t="shared" si="24"/>
        <v>133.92172619047619</v>
      </c>
      <c r="X50" s="234">
        <f t="shared" si="25"/>
        <v>140</v>
      </c>
      <c r="Y50" s="234">
        <f t="shared" si="26"/>
        <v>6.0782738095238074</v>
      </c>
      <c r="Z50" s="234">
        <f t="shared" si="27"/>
        <v>0</v>
      </c>
      <c r="AA50" s="249">
        <f t="shared" si="28"/>
        <v>0</v>
      </c>
      <c r="AB50" s="256"/>
      <c r="AC50" s="283">
        <f t="shared" si="29"/>
        <v>4200</v>
      </c>
      <c r="AD50" s="283">
        <f t="shared" si="30"/>
        <v>0</v>
      </c>
      <c r="AE50" s="249">
        <f t="shared" si="15"/>
        <v>4200</v>
      </c>
      <c r="AF50" s="257"/>
    </row>
    <row r="51" spans="1:32" x14ac:dyDescent="0.25">
      <c r="A51" s="278" t="s">
        <v>113</v>
      </c>
      <c r="B51" s="231">
        <v>16002</v>
      </c>
      <c r="C51" s="234">
        <v>11</v>
      </c>
      <c r="D51" s="234">
        <v>10</v>
      </c>
      <c r="E51" s="234">
        <v>13</v>
      </c>
      <c r="F51" s="234">
        <v>8</v>
      </c>
      <c r="G51" s="234">
        <v>9</v>
      </c>
      <c r="H51" s="237"/>
      <c r="I51" s="279">
        <v>4500</v>
      </c>
      <c r="J51" s="279">
        <v>0</v>
      </c>
      <c r="K51" s="279">
        <v>1783</v>
      </c>
      <c r="L51" s="279">
        <f t="shared" si="16"/>
        <v>1783</v>
      </c>
      <c r="M51" s="249">
        <f t="shared" si="17"/>
        <v>6283</v>
      </c>
      <c r="N51" s="234">
        <v>9</v>
      </c>
      <c r="O51" s="249">
        <f t="shared" si="18"/>
        <v>270</v>
      </c>
      <c r="P51" s="237"/>
      <c r="Q51" s="254">
        <f t="shared" si="19"/>
        <v>-9.0909090909090912E-2</v>
      </c>
      <c r="R51" s="254">
        <f t="shared" si="20"/>
        <v>0.3</v>
      </c>
      <c r="S51" s="254">
        <f t="shared" si="21"/>
        <v>-0.38461538461538464</v>
      </c>
      <c r="T51" s="254">
        <f t="shared" si="22"/>
        <v>-5.850815850815852E-2</v>
      </c>
      <c r="U51" s="254">
        <f t="shared" si="23"/>
        <v>0.125</v>
      </c>
      <c r="V51" s="255"/>
      <c r="W51" s="234">
        <f t="shared" si="24"/>
        <v>7.5319347319347321</v>
      </c>
      <c r="X51" s="234">
        <f t="shared" si="25"/>
        <v>9</v>
      </c>
      <c r="Y51" s="234">
        <f t="shared" si="26"/>
        <v>1.4680652680652679</v>
      </c>
      <c r="Z51" s="234">
        <f t="shared" si="27"/>
        <v>0</v>
      </c>
      <c r="AA51" s="249">
        <f t="shared" si="28"/>
        <v>0</v>
      </c>
      <c r="AB51" s="256"/>
      <c r="AC51" s="283">
        <f t="shared" si="29"/>
        <v>270</v>
      </c>
      <c r="AD51" s="283">
        <f t="shared" si="30"/>
        <v>0</v>
      </c>
      <c r="AE51" s="249">
        <f t="shared" si="15"/>
        <v>270</v>
      </c>
      <c r="AF51" s="257"/>
    </row>
    <row r="52" spans="1:32" x14ac:dyDescent="0.25">
      <c r="A52" s="278" t="s">
        <v>114</v>
      </c>
      <c r="B52" s="231">
        <v>61007</v>
      </c>
      <c r="C52" s="234">
        <v>655</v>
      </c>
      <c r="D52" s="234">
        <v>687</v>
      </c>
      <c r="E52" s="234">
        <v>687</v>
      </c>
      <c r="F52" s="234">
        <v>690</v>
      </c>
      <c r="G52" s="234">
        <v>696</v>
      </c>
      <c r="H52" s="237"/>
      <c r="I52" s="279">
        <v>348000</v>
      </c>
      <c r="J52" s="279">
        <v>65417</v>
      </c>
      <c r="K52" s="279">
        <v>46727</v>
      </c>
      <c r="L52" s="279">
        <f t="shared" si="16"/>
        <v>112144</v>
      </c>
      <c r="M52" s="249">
        <f t="shared" si="17"/>
        <v>460144</v>
      </c>
      <c r="N52" s="234">
        <v>696</v>
      </c>
      <c r="O52" s="249">
        <f t="shared" si="18"/>
        <v>20880</v>
      </c>
      <c r="P52" s="237"/>
      <c r="Q52" s="254">
        <f t="shared" si="19"/>
        <v>4.8854961832061068E-2</v>
      </c>
      <c r="R52" s="254">
        <f t="shared" si="20"/>
        <v>0</v>
      </c>
      <c r="S52" s="254">
        <f t="shared" si="21"/>
        <v>4.3668122270742356E-3</v>
      </c>
      <c r="T52" s="254">
        <f t="shared" si="22"/>
        <v>1.7740591353045104E-2</v>
      </c>
      <c r="U52" s="254">
        <f t="shared" si="23"/>
        <v>8.6956521739130436E-3</v>
      </c>
      <c r="V52" s="255"/>
      <c r="W52" s="234">
        <f t="shared" si="24"/>
        <v>702.24100803360113</v>
      </c>
      <c r="X52" s="234">
        <f t="shared" si="25"/>
        <v>702.24100803360113</v>
      </c>
      <c r="Y52" s="234">
        <f t="shared" si="26"/>
        <v>-6.2410080336011333</v>
      </c>
      <c r="Z52" s="234">
        <f t="shared" si="27"/>
        <v>6.2410080336011333</v>
      </c>
      <c r="AA52" s="249">
        <f t="shared" si="28"/>
        <v>13871.353027602599</v>
      </c>
      <c r="AB52" s="256"/>
      <c r="AC52" s="283">
        <f t="shared" si="29"/>
        <v>20880</v>
      </c>
      <c r="AD52" s="283">
        <f t="shared" si="30"/>
        <v>13871.353027602599</v>
      </c>
      <c r="AE52" s="249">
        <f t="shared" ref="AE52:AE83" si="31">ROUND(AC52+AD52,0)</f>
        <v>34751</v>
      </c>
      <c r="AF52" s="257"/>
    </row>
    <row r="53" spans="1:32" x14ac:dyDescent="0.25">
      <c r="A53" s="278" t="s">
        <v>115</v>
      </c>
      <c r="B53" s="231">
        <v>5003</v>
      </c>
      <c r="C53" s="234">
        <v>298</v>
      </c>
      <c r="D53" s="234">
        <v>310</v>
      </c>
      <c r="E53" s="234">
        <v>322</v>
      </c>
      <c r="F53" s="234">
        <v>337</v>
      </c>
      <c r="G53" s="234">
        <v>328</v>
      </c>
      <c r="H53" s="237"/>
      <c r="I53" s="279">
        <v>199500</v>
      </c>
      <c r="J53" s="279">
        <v>46961</v>
      </c>
      <c r="K53" s="279">
        <v>17214</v>
      </c>
      <c r="L53" s="279">
        <f t="shared" si="16"/>
        <v>64175</v>
      </c>
      <c r="M53" s="249">
        <f t="shared" si="17"/>
        <v>263675</v>
      </c>
      <c r="N53" s="234">
        <v>328</v>
      </c>
      <c r="O53" s="249">
        <f t="shared" si="18"/>
        <v>9840</v>
      </c>
      <c r="P53" s="237"/>
      <c r="Q53" s="254">
        <f t="shared" si="19"/>
        <v>4.0268456375838924E-2</v>
      </c>
      <c r="R53" s="254">
        <f t="shared" si="20"/>
        <v>3.870967741935484E-2</v>
      </c>
      <c r="S53" s="254">
        <f t="shared" si="21"/>
        <v>4.6583850931677016E-2</v>
      </c>
      <c r="T53" s="254">
        <f t="shared" si="22"/>
        <v>4.1853994908956922E-2</v>
      </c>
      <c r="U53" s="254">
        <f t="shared" si="23"/>
        <v>-2.6706231454005934E-2</v>
      </c>
      <c r="V53" s="255"/>
      <c r="W53" s="234">
        <f t="shared" si="24"/>
        <v>351.10479628431847</v>
      </c>
      <c r="X53" s="234">
        <f t="shared" si="25"/>
        <v>351.10479628431847</v>
      </c>
      <c r="Y53" s="234">
        <f t="shared" si="26"/>
        <v>-23.104796284318468</v>
      </c>
      <c r="Z53" s="234">
        <f t="shared" si="27"/>
        <v>23.104796284318468</v>
      </c>
      <c r="AA53" s="249">
        <f t="shared" si="28"/>
        <v>51353.048123812958</v>
      </c>
      <c r="AB53" s="256"/>
      <c r="AC53" s="283">
        <f t="shared" si="29"/>
        <v>9840</v>
      </c>
      <c r="AD53" s="283">
        <f t="shared" si="30"/>
        <v>51353.048123812958</v>
      </c>
      <c r="AE53" s="249">
        <f t="shared" si="31"/>
        <v>61193</v>
      </c>
      <c r="AF53" s="257"/>
    </row>
    <row r="54" spans="1:32" x14ac:dyDescent="0.25">
      <c r="A54" s="278" t="s">
        <v>116</v>
      </c>
      <c r="B54" s="231">
        <v>28002</v>
      </c>
      <c r="C54" s="234">
        <v>261</v>
      </c>
      <c r="D54" s="234">
        <v>271</v>
      </c>
      <c r="E54" s="234">
        <v>261</v>
      </c>
      <c r="F54" s="234">
        <v>265</v>
      </c>
      <c r="G54" s="234">
        <v>273</v>
      </c>
      <c r="H54" s="237"/>
      <c r="I54" s="279">
        <v>135500</v>
      </c>
      <c r="J54" s="279">
        <v>66184</v>
      </c>
      <c r="K54" s="279"/>
      <c r="L54" s="279">
        <f t="shared" si="16"/>
        <v>66184</v>
      </c>
      <c r="M54" s="249">
        <f t="shared" si="17"/>
        <v>201684</v>
      </c>
      <c r="N54" s="234">
        <v>273</v>
      </c>
      <c r="O54" s="249">
        <f t="shared" si="18"/>
        <v>8190</v>
      </c>
      <c r="P54" s="237"/>
      <c r="Q54" s="254">
        <f t="shared" si="19"/>
        <v>3.8314176245210725E-2</v>
      </c>
      <c r="R54" s="254">
        <f t="shared" si="20"/>
        <v>-3.6900369003690037E-2</v>
      </c>
      <c r="S54" s="254">
        <f t="shared" si="21"/>
        <v>1.532567049808429E-2</v>
      </c>
      <c r="T54" s="254">
        <f t="shared" si="22"/>
        <v>5.5798259132016593E-3</v>
      </c>
      <c r="U54" s="254">
        <f t="shared" si="23"/>
        <v>3.0188679245283019E-2</v>
      </c>
      <c r="V54" s="255"/>
      <c r="W54" s="234">
        <f t="shared" si="24"/>
        <v>266.4786538669984</v>
      </c>
      <c r="X54" s="234">
        <f t="shared" si="25"/>
        <v>273</v>
      </c>
      <c r="Y54" s="234">
        <f t="shared" si="26"/>
        <v>6.5213461330016003</v>
      </c>
      <c r="Z54" s="234">
        <f t="shared" si="27"/>
        <v>0</v>
      </c>
      <c r="AA54" s="249">
        <f t="shared" si="28"/>
        <v>0</v>
      </c>
      <c r="AB54" s="256"/>
      <c r="AC54" s="283">
        <f t="shared" si="29"/>
        <v>8190</v>
      </c>
      <c r="AD54" s="283">
        <f t="shared" si="30"/>
        <v>0</v>
      </c>
      <c r="AE54" s="249">
        <f t="shared" si="31"/>
        <v>8190</v>
      </c>
      <c r="AF54" s="257"/>
    </row>
    <row r="55" spans="1:32" x14ac:dyDescent="0.25">
      <c r="A55" s="278" t="s">
        <v>117</v>
      </c>
      <c r="B55" s="231">
        <v>17001</v>
      </c>
      <c r="C55" s="234">
        <v>250</v>
      </c>
      <c r="D55" s="234">
        <v>248</v>
      </c>
      <c r="E55" s="234">
        <v>269.8</v>
      </c>
      <c r="F55" s="234">
        <v>272.5</v>
      </c>
      <c r="G55" s="234">
        <v>270.5</v>
      </c>
      <c r="H55" s="237"/>
      <c r="I55" s="279">
        <v>134500</v>
      </c>
      <c r="J55" s="279">
        <v>29380</v>
      </c>
      <c r="K55" s="279">
        <v>14699</v>
      </c>
      <c r="L55" s="279">
        <f t="shared" si="16"/>
        <v>44079</v>
      </c>
      <c r="M55" s="249">
        <f t="shared" si="17"/>
        <v>178579</v>
      </c>
      <c r="N55" s="234">
        <v>270.5</v>
      </c>
      <c r="O55" s="249">
        <f t="shared" si="18"/>
        <v>8115</v>
      </c>
      <c r="P55" s="237"/>
      <c r="Q55" s="254">
        <f t="shared" si="19"/>
        <v>-8.0000000000000002E-3</v>
      </c>
      <c r="R55" s="254">
        <f t="shared" si="20"/>
        <v>8.7903225806451657E-2</v>
      </c>
      <c r="S55" s="254">
        <f t="shared" si="21"/>
        <v>1.0007412898443249E-2</v>
      </c>
      <c r="T55" s="254">
        <f t="shared" si="22"/>
        <v>2.997021290163163E-2</v>
      </c>
      <c r="U55" s="254">
        <f t="shared" si="23"/>
        <v>-7.3394495412844041E-3</v>
      </c>
      <c r="V55" s="255"/>
      <c r="W55" s="234">
        <f t="shared" si="24"/>
        <v>280.66688301569462</v>
      </c>
      <c r="X55" s="234">
        <f t="shared" si="25"/>
        <v>280.66688301569462</v>
      </c>
      <c r="Y55" s="234">
        <f t="shared" si="26"/>
        <v>-10.166883015694623</v>
      </c>
      <c r="Z55" s="234">
        <f t="shared" si="27"/>
        <v>10.166883015694623</v>
      </c>
      <c r="AA55" s="249">
        <f t="shared" si="28"/>
        <v>22597.058478654453</v>
      </c>
      <c r="AB55" s="256"/>
      <c r="AC55" s="283">
        <f t="shared" si="29"/>
        <v>8115</v>
      </c>
      <c r="AD55" s="283">
        <f t="shared" si="30"/>
        <v>22597.058478654453</v>
      </c>
      <c r="AE55" s="249">
        <f t="shared" si="31"/>
        <v>30712</v>
      </c>
      <c r="AF55" s="257"/>
    </row>
    <row r="56" spans="1:32" x14ac:dyDescent="0.25">
      <c r="A56" s="278" t="s">
        <v>118</v>
      </c>
      <c r="B56" s="231">
        <v>44001</v>
      </c>
      <c r="C56" s="234">
        <v>151</v>
      </c>
      <c r="D56" s="234">
        <v>153</v>
      </c>
      <c r="E56" s="234">
        <v>156.97999999999999</v>
      </c>
      <c r="F56" s="234">
        <v>153.30000000000001</v>
      </c>
      <c r="G56" s="234">
        <v>148.19999999999999</v>
      </c>
      <c r="H56" s="237"/>
      <c r="I56" s="279">
        <v>73000</v>
      </c>
      <c r="J56" s="279">
        <v>41898</v>
      </c>
      <c r="K56" s="279"/>
      <c r="L56" s="279">
        <f t="shared" si="16"/>
        <v>41898</v>
      </c>
      <c r="M56" s="249">
        <f t="shared" si="17"/>
        <v>114898</v>
      </c>
      <c r="N56" s="234">
        <v>148.19999999999999</v>
      </c>
      <c r="O56" s="249">
        <f t="shared" si="18"/>
        <v>4446</v>
      </c>
      <c r="P56" s="237"/>
      <c r="Q56" s="254">
        <f t="shared" si="19"/>
        <v>1.3245033112582781E-2</v>
      </c>
      <c r="R56" s="254">
        <f t="shared" si="20"/>
        <v>2.6013071895424771E-2</v>
      </c>
      <c r="S56" s="254">
        <f t="shared" si="21"/>
        <v>-2.3442476748630262E-2</v>
      </c>
      <c r="T56" s="254">
        <f t="shared" si="22"/>
        <v>5.2718760864590977E-3</v>
      </c>
      <c r="U56" s="254">
        <f t="shared" si="23"/>
        <v>-3.326810176125259E-2</v>
      </c>
      <c r="V56" s="255"/>
      <c r="W56" s="234">
        <f t="shared" si="24"/>
        <v>154.10817860405422</v>
      </c>
      <c r="X56" s="234">
        <f t="shared" si="25"/>
        <v>154.10817860405422</v>
      </c>
      <c r="Y56" s="234">
        <f t="shared" si="26"/>
        <v>-5.9081786040542283</v>
      </c>
      <c r="Z56" s="234">
        <f t="shared" si="27"/>
        <v>5.9081786040542283</v>
      </c>
      <c r="AA56" s="249">
        <f t="shared" si="28"/>
        <v>13131.601613990531</v>
      </c>
      <c r="AB56" s="256"/>
      <c r="AC56" s="283">
        <f t="shared" si="29"/>
        <v>4446</v>
      </c>
      <c r="AD56" s="283">
        <f t="shared" si="30"/>
        <v>13131.601613990531</v>
      </c>
      <c r="AE56" s="249">
        <f t="shared" si="31"/>
        <v>17578</v>
      </c>
      <c r="AF56" s="257"/>
    </row>
    <row r="57" spans="1:32" x14ac:dyDescent="0.25">
      <c r="A57" s="278" t="s">
        <v>119</v>
      </c>
      <c r="B57" s="231">
        <v>46002</v>
      </c>
      <c r="C57" s="234">
        <v>173</v>
      </c>
      <c r="D57" s="234">
        <v>164</v>
      </c>
      <c r="E57" s="234">
        <v>177</v>
      </c>
      <c r="F57" s="234">
        <v>175</v>
      </c>
      <c r="G57" s="234">
        <v>184</v>
      </c>
      <c r="H57" s="237"/>
      <c r="I57" s="279">
        <v>92000</v>
      </c>
      <c r="J57" s="279">
        <v>43663</v>
      </c>
      <c r="K57" s="279"/>
      <c r="L57" s="279">
        <f t="shared" si="16"/>
        <v>43663</v>
      </c>
      <c r="M57" s="249">
        <f t="shared" si="17"/>
        <v>135663</v>
      </c>
      <c r="N57" s="234">
        <v>184</v>
      </c>
      <c r="O57" s="249">
        <f t="shared" si="18"/>
        <v>5520</v>
      </c>
      <c r="P57" s="237"/>
      <c r="Q57" s="254">
        <f t="shared" si="19"/>
        <v>-5.2023121387283239E-2</v>
      </c>
      <c r="R57" s="254">
        <f t="shared" si="20"/>
        <v>7.926829268292683E-2</v>
      </c>
      <c r="S57" s="254">
        <f t="shared" si="21"/>
        <v>-1.1299435028248588E-2</v>
      </c>
      <c r="T57" s="254">
        <f t="shared" si="22"/>
        <v>5.315245422465001E-3</v>
      </c>
      <c r="U57" s="254">
        <f t="shared" si="23"/>
        <v>5.1428571428571428E-2</v>
      </c>
      <c r="V57" s="255"/>
      <c r="W57" s="234">
        <f t="shared" si="24"/>
        <v>175.93016794893137</v>
      </c>
      <c r="X57" s="234">
        <f t="shared" si="25"/>
        <v>184</v>
      </c>
      <c r="Y57" s="234">
        <f t="shared" si="26"/>
        <v>8.0698320510686301</v>
      </c>
      <c r="Z57" s="234">
        <f t="shared" si="27"/>
        <v>0</v>
      </c>
      <c r="AA57" s="249">
        <f t="shared" si="28"/>
        <v>0</v>
      </c>
      <c r="AB57" s="256"/>
      <c r="AC57" s="283">
        <f t="shared" si="29"/>
        <v>5520</v>
      </c>
      <c r="AD57" s="283">
        <f t="shared" si="30"/>
        <v>0</v>
      </c>
      <c r="AE57" s="249">
        <f t="shared" si="31"/>
        <v>5520</v>
      </c>
      <c r="AF57" s="257"/>
    </row>
    <row r="58" spans="1:32" x14ac:dyDescent="0.25">
      <c r="A58" s="278" t="s">
        <v>120</v>
      </c>
      <c r="B58" s="231">
        <v>24004</v>
      </c>
      <c r="C58" s="234">
        <v>308</v>
      </c>
      <c r="D58" s="234">
        <v>306</v>
      </c>
      <c r="E58" s="234">
        <v>311</v>
      </c>
      <c r="F58" s="234">
        <v>335</v>
      </c>
      <c r="G58" s="234">
        <v>356</v>
      </c>
      <c r="H58" s="237"/>
      <c r="I58" s="279">
        <v>178000</v>
      </c>
      <c r="J58" s="279">
        <v>55478</v>
      </c>
      <c r="K58" s="279"/>
      <c r="L58" s="279">
        <f t="shared" si="16"/>
        <v>55478</v>
      </c>
      <c r="M58" s="249">
        <f t="shared" si="17"/>
        <v>233478</v>
      </c>
      <c r="N58" s="234">
        <v>356</v>
      </c>
      <c r="O58" s="249">
        <f t="shared" si="18"/>
        <v>10680</v>
      </c>
      <c r="P58" s="237"/>
      <c r="Q58" s="254">
        <f t="shared" si="19"/>
        <v>-6.4935064935064939E-3</v>
      </c>
      <c r="R58" s="254">
        <f t="shared" si="20"/>
        <v>1.6339869281045753E-2</v>
      </c>
      <c r="S58" s="254">
        <f t="shared" si="21"/>
        <v>7.7170418006430874E-2</v>
      </c>
      <c r="T58" s="254">
        <f t="shared" si="22"/>
        <v>2.9005593597990043E-2</v>
      </c>
      <c r="U58" s="254">
        <f t="shared" si="23"/>
        <v>6.2686567164179099E-2</v>
      </c>
      <c r="V58" s="255"/>
      <c r="W58" s="234">
        <f t="shared" si="24"/>
        <v>344.71687385532664</v>
      </c>
      <c r="X58" s="234">
        <f t="shared" si="25"/>
        <v>356</v>
      </c>
      <c r="Y58" s="234">
        <f t="shared" si="26"/>
        <v>11.283126144673361</v>
      </c>
      <c r="Z58" s="234">
        <f t="shared" si="27"/>
        <v>0</v>
      </c>
      <c r="AA58" s="249">
        <f t="shared" si="28"/>
        <v>0</v>
      </c>
      <c r="AB58" s="256"/>
      <c r="AC58" s="283">
        <f t="shared" si="29"/>
        <v>10680</v>
      </c>
      <c r="AD58" s="283">
        <f t="shared" si="30"/>
        <v>0</v>
      </c>
      <c r="AE58" s="249">
        <f t="shared" si="31"/>
        <v>10680</v>
      </c>
      <c r="AF58" s="257"/>
    </row>
    <row r="59" spans="1:32" x14ac:dyDescent="0.25">
      <c r="A59" s="278" t="s">
        <v>121</v>
      </c>
      <c r="B59" s="231">
        <v>50003</v>
      </c>
      <c r="C59" s="234">
        <v>683.7</v>
      </c>
      <c r="D59" s="234">
        <v>683.84</v>
      </c>
      <c r="E59" s="234">
        <v>690.28</v>
      </c>
      <c r="F59" s="234">
        <v>709.28</v>
      </c>
      <c r="G59" s="234">
        <v>700.28</v>
      </c>
      <c r="H59" s="237"/>
      <c r="I59" s="279">
        <v>347000</v>
      </c>
      <c r="J59" s="279">
        <v>123569</v>
      </c>
      <c r="K59" s="279"/>
      <c r="L59" s="279">
        <f t="shared" si="16"/>
        <v>123569</v>
      </c>
      <c r="M59" s="249">
        <f t="shared" si="17"/>
        <v>470569</v>
      </c>
      <c r="N59" s="234">
        <v>700.28</v>
      </c>
      <c r="O59" s="249">
        <f t="shared" si="18"/>
        <v>21008.399999999998</v>
      </c>
      <c r="P59" s="237"/>
      <c r="Q59" s="254">
        <f t="shared" si="19"/>
        <v>2.0476817317534933E-4</v>
      </c>
      <c r="R59" s="254">
        <f t="shared" si="20"/>
        <v>9.4174075807205489E-3</v>
      </c>
      <c r="S59" s="254">
        <f t="shared" si="21"/>
        <v>2.7525062293562035E-2</v>
      </c>
      <c r="T59" s="254">
        <f t="shared" si="22"/>
        <v>1.2382412682485978E-2</v>
      </c>
      <c r="U59" s="254">
        <f t="shared" si="23"/>
        <v>-1.268892397924656E-2</v>
      </c>
      <c r="V59" s="255"/>
      <c r="W59" s="234">
        <f t="shared" si="24"/>
        <v>718.06259766743369</v>
      </c>
      <c r="X59" s="234">
        <f t="shared" si="25"/>
        <v>718.06259766743369</v>
      </c>
      <c r="Y59" s="234">
        <f t="shared" si="26"/>
        <v>-17.78259766743372</v>
      </c>
      <c r="Z59" s="234">
        <f t="shared" si="27"/>
        <v>17.78259766743372</v>
      </c>
      <c r="AA59" s="249">
        <f t="shared" si="28"/>
        <v>39523.853945508381</v>
      </c>
      <c r="AB59" s="256"/>
      <c r="AC59" s="283">
        <f t="shared" si="29"/>
        <v>21008.399999999998</v>
      </c>
      <c r="AD59" s="283">
        <f t="shared" si="30"/>
        <v>39523.853945508381</v>
      </c>
      <c r="AE59" s="249">
        <f t="shared" si="31"/>
        <v>60532</v>
      </c>
      <c r="AF59" s="257"/>
    </row>
    <row r="60" spans="1:32" x14ac:dyDescent="0.25">
      <c r="A60" s="278" t="s">
        <v>122</v>
      </c>
      <c r="B60" s="231">
        <v>14001</v>
      </c>
      <c r="C60" s="234">
        <v>247</v>
      </c>
      <c r="D60" s="234">
        <v>256</v>
      </c>
      <c r="E60" s="234">
        <v>257</v>
      </c>
      <c r="F60" s="234">
        <v>271.99</v>
      </c>
      <c r="G60" s="234">
        <v>288.01</v>
      </c>
      <c r="H60" s="237"/>
      <c r="I60" s="279">
        <v>144000</v>
      </c>
      <c r="J60" s="279">
        <v>36985</v>
      </c>
      <c r="K60" s="279">
        <v>7095</v>
      </c>
      <c r="L60" s="279">
        <f t="shared" si="16"/>
        <v>44080</v>
      </c>
      <c r="M60" s="249">
        <f t="shared" si="17"/>
        <v>188080</v>
      </c>
      <c r="N60" s="234">
        <v>288.01</v>
      </c>
      <c r="O60" s="249">
        <f t="shared" si="18"/>
        <v>8640.2999999999993</v>
      </c>
      <c r="P60" s="237"/>
      <c r="Q60" s="254">
        <f t="shared" si="19"/>
        <v>3.643724696356275E-2</v>
      </c>
      <c r="R60" s="254">
        <f t="shared" si="20"/>
        <v>3.90625E-3</v>
      </c>
      <c r="S60" s="254">
        <f t="shared" si="21"/>
        <v>5.8326848249027272E-2</v>
      </c>
      <c r="T60" s="254">
        <f t="shared" si="22"/>
        <v>3.2890115070863341E-2</v>
      </c>
      <c r="U60" s="254">
        <f t="shared" si="23"/>
        <v>5.8899224236185085E-2</v>
      </c>
      <c r="V60" s="255"/>
      <c r="W60" s="234">
        <f t="shared" si="24"/>
        <v>280.93578239812416</v>
      </c>
      <c r="X60" s="234">
        <f t="shared" si="25"/>
        <v>288.01</v>
      </c>
      <c r="Y60" s="234">
        <f t="shared" si="26"/>
        <v>7.07421760187583</v>
      </c>
      <c r="Z60" s="234">
        <f t="shared" si="27"/>
        <v>0</v>
      </c>
      <c r="AA60" s="249">
        <f t="shared" si="28"/>
        <v>0</v>
      </c>
      <c r="AB60" s="256"/>
      <c r="AC60" s="283">
        <f t="shared" si="29"/>
        <v>8640.2999999999993</v>
      </c>
      <c r="AD60" s="283">
        <f t="shared" si="30"/>
        <v>0</v>
      </c>
      <c r="AE60" s="249">
        <f t="shared" si="31"/>
        <v>8640</v>
      </c>
      <c r="AF60" s="257"/>
    </row>
    <row r="61" spans="1:32" x14ac:dyDescent="0.25">
      <c r="A61" s="278" t="s">
        <v>123</v>
      </c>
      <c r="B61" s="231">
        <v>6002</v>
      </c>
      <c r="C61" s="234">
        <v>165.3</v>
      </c>
      <c r="D61" s="234">
        <v>160.6</v>
      </c>
      <c r="E61" s="234">
        <v>163</v>
      </c>
      <c r="F61" s="234">
        <v>158.6</v>
      </c>
      <c r="G61" s="234">
        <v>161.5</v>
      </c>
      <c r="H61" s="237"/>
      <c r="I61" s="279">
        <v>81000</v>
      </c>
      <c r="J61" s="279">
        <v>45503</v>
      </c>
      <c r="K61" s="279"/>
      <c r="L61" s="279">
        <f t="shared" si="16"/>
        <v>45503</v>
      </c>
      <c r="M61" s="249">
        <f t="shared" si="17"/>
        <v>126503</v>
      </c>
      <c r="N61" s="234">
        <v>161.5</v>
      </c>
      <c r="O61" s="249">
        <f t="shared" si="18"/>
        <v>4845</v>
      </c>
      <c r="P61" s="237"/>
      <c r="Q61" s="254">
        <f t="shared" si="19"/>
        <v>-2.8433151845130167E-2</v>
      </c>
      <c r="R61" s="254">
        <f t="shared" si="20"/>
        <v>1.4943960149439637E-2</v>
      </c>
      <c r="S61" s="254">
        <f t="shared" si="21"/>
        <v>-2.6993865030674882E-2</v>
      </c>
      <c r="T61" s="254">
        <f t="shared" si="22"/>
        <v>-1.3494352242121805E-2</v>
      </c>
      <c r="U61" s="254">
        <f t="shared" si="23"/>
        <v>1.8284993694829797E-2</v>
      </c>
      <c r="V61" s="255"/>
      <c r="W61" s="234">
        <f t="shared" si="24"/>
        <v>156.45979573439948</v>
      </c>
      <c r="X61" s="234">
        <f t="shared" si="25"/>
        <v>161.5</v>
      </c>
      <c r="Y61" s="234">
        <f t="shared" si="26"/>
        <v>5.0402042656005221</v>
      </c>
      <c r="Z61" s="234">
        <f t="shared" si="27"/>
        <v>0</v>
      </c>
      <c r="AA61" s="249">
        <f t="shared" si="28"/>
        <v>0</v>
      </c>
      <c r="AB61" s="256"/>
      <c r="AC61" s="283">
        <f t="shared" si="29"/>
        <v>4845</v>
      </c>
      <c r="AD61" s="283">
        <f t="shared" si="30"/>
        <v>0</v>
      </c>
      <c r="AE61" s="249">
        <f t="shared" si="31"/>
        <v>4845</v>
      </c>
      <c r="AF61" s="257"/>
    </row>
    <row r="62" spans="1:32" x14ac:dyDescent="0.25">
      <c r="A62" s="278" t="s">
        <v>124</v>
      </c>
      <c r="B62" s="231">
        <v>33001</v>
      </c>
      <c r="C62" s="234">
        <v>303.02</v>
      </c>
      <c r="D62" s="234">
        <v>318.02</v>
      </c>
      <c r="E62" s="234">
        <v>320.02999999999997</v>
      </c>
      <c r="F62" s="234">
        <v>325.36</v>
      </c>
      <c r="G62" s="234">
        <v>337.45</v>
      </c>
      <c r="H62" s="237"/>
      <c r="I62" s="279">
        <v>168000</v>
      </c>
      <c r="J62" s="279">
        <v>79505</v>
      </c>
      <c r="K62" s="279"/>
      <c r="L62" s="279">
        <f t="shared" si="16"/>
        <v>79505</v>
      </c>
      <c r="M62" s="249">
        <f t="shared" si="17"/>
        <v>247505</v>
      </c>
      <c r="N62" s="234">
        <v>337.45</v>
      </c>
      <c r="O62" s="249">
        <f t="shared" si="18"/>
        <v>10123.5</v>
      </c>
      <c r="P62" s="237"/>
      <c r="Q62" s="254">
        <f t="shared" si="19"/>
        <v>4.9501683057223946E-2</v>
      </c>
      <c r="R62" s="254">
        <f t="shared" si="20"/>
        <v>6.3203572102383219E-3</v>
      </c>
      <c r="S62" s="254">
        <f t="shared" si="21"/>
        <v>1.6654688622941727E-2</v>
      </c>
      <c r="T62" s="254">
        <f t="shared" si="22"/>
        <v>2.4158909630134662E-2</v>
      </c>
      <c r="U62" s="254">
        <f t="shared" si="23"/>
        <v>3.7158839439390134E-2</v>
      </c>
      <c r="V62" s="255"/>
      <c r="W62" s="234">
        <f t="shared" si="24"/>
        <v>333.22034283726066</v>
      </c>
      <c r="X62" s="234">
        <f t="shared" si="25"/>
        <v>337.45</v>
      </c>
      <c r="Y62" s="234">
        <f t="shared" si="26"/>
        <v>4.2296571627393291</v>
      </c>
      <c r="Z62" s="234">
        <f t="shared" si="27"/>
        <v>0</v>
      </c>
      <c r="AA62" s="249">
        <f t="shared" si="28"/>
        <v>0</v>
      </c>
      <c r="AB62" s="256"/>
      <c r="AC62" s="283">
        <f t="shared" si="29"/>
        <v>10123.5</v>
      </c>
      <c r="AD62" s="283">
        <f t="shared" si="30"/>
        <v>0</v>
      </c>
      <c r="AE62" s="249">
        <f t="shared" si="31"/>
        <v>10124</v>
      </c>
      <c r="AF62" s="257"/>
    </row>
    <row r="63" spans="1:32" x14ac:dyDescent="0.25">
      <c r="A63" s="278" t="s">
        <v>125</v>
      </c>
      <c r="B63" s="231">
        <v>49004</v>
      </c>
      <c r="C63" s="234">
        <v>463</v>
      </c>
      <c r="D63" s="234">
        <v>477</v>
      </c>
      <c r="E63" s="234">
        <v>480.43</v>
      </c>
      <c r="F63" s="234">
        <v>494.77</v>
      </c>
      <c r="G63" s="234">
        <v>465.34</v>
      </c>
      <c r="H63" s="237"/>
      <c r="I63" s="279">
        <v>231000</v>
      </c>
      <c r="J63" s="279">
        <v>37823</v>
      </c>
      <c r="K63" s="279">
        <v>41909</v>
      </c>
      <c r="L63" s="279">
        <f t="shared" si="16"/>
        <v>79732</v>
      </c>
      <c r="M63" s="249">
        <f t="shared" si="17"/>
        <v>310732</v>
      </c>
      <c r="N63" s="234">
        <v>465.34</v>
      </c>
      <c r="O63" s="249">
        <f t="shared" si="18"/>
        <v>13960.199999999999</v>
      </c>
      <c r="P63" s="237"/>
      <c r="Q63" s="254">
        <f t="shared" si="19"/>
        <v>3.0237580993520519E-2</v>
      </c>
      <c r="R63" s="254">
        <f t="shared" si="20"/>
        <v>7.190775681341733E-3</v>
      </c>
      <c r="S63" s="254">
        <f t="shared" si="21"/>
        <v>2.9848260932914213E-2</v>
      </c>
      <c r="T63" s="254">
        <f t="shared" si="22"/>
        <v>2.2425539202592156E-2</v>
      </c>
      <c r="U63" s="254">
        <f t="shared" si="23"/>
        <v>-5.948218364088366E-2</v>
      </c>
      <c r="V63" s="255"/>
      <c r="W63" s="234">
        <f t="shared" si="24"/>
        <v>505.86548403126648</v>
      </c>
      <c r="X63" s="234">
        <f t="shared" si="25"/>
        <v>505.86548403126648</v>
      </c>
      <c r="Y63" s="234">
        <f t="shared" si="26"/>
        <v>-40.525484031266501</v>
      </c>
      <c r="Z63" s="234">
        <f t="shared" si="27"/>
        <v>40.525484031266501</v>
      </c>
      <c r="AA63" s="249">
        <f t="shared" si="28"/>
        <v>90072.515943839637</v>
      </c>
      <c r="AB63" s="256"/>
      <c r="AC63" s="283">
        <f t="shared" si="29"/>
        <v>13960.199999999999</v>
      </c>
      <c r="AD63" s="283">
        <f t="shared" si="30"/>
        <v>90072.515943839637</v>
      </c>
      <c r="AE63" s="249">
        <f t="shared" si="31"/>
        <v>104033</v>
      </c>
      <c r="AF63" s="257"/>
    </row>
    <row r="64" spans="1:32" x14ac:dyDescent="0.25">
      <c r="A64" s="278" t="s">
        <v>126</v>
      </c>
      <c r="B64" s="231">
        <v>63001</v>
      </c>
      <c r="C64" s="234">
        <v>304</v>
      </c>
      <c r="D64" s="234">
        <v>279</v>
      </c>
      <c r="E64" s="234">
        <v>293</v>
      </c>
      <c r="F64" s="234">
        <v>290</v>
      </c>
      <c r="G64" s="234">
        <v>279</v>
      </c>
      <c r="H64" s="237"/>
      <c r="I64" s="279">
        <v>139000</v>
      </c>
      <c r="J64" s="279">
        <v>48268</v>
      </c>
      <c r="K64" s="279"/>
      <c r="L64" s="279">
        <f t="shared" si="16"/>
        <v>48268</v>
      </c>
      <c r="M64" s="249">
        <f t="shared" si="17"/>
        <v>187268</v>
      </c>
      <c r="N64" s="234">
        <v>279</v>
      </c>
      <c r="O64" s="249">
        <f t="shared" si="18"/>
        <v>8370</v>
      </c>
      <c r="P64" s="237"/>
      <c r="Q64" s="254">
        <f t="shared" si="19"/>
        <v>-8.2236842105263164E-2</v>
      </c>
      <c r="R64" s="254">
        <f t="shared" si="20"/>
        <v>5.0179211469534052E-2</v>
      </c>
      <c r="S64" s="254">
        <f t="shared" si="21"/>
        <v>-1.0238907849829351E-2</v>
      </c>
      <c r="T64" s="254">
        <f t="shared" si="22"/>
        <v>-1.4098846161852821E-2</v>
      </c>
      <c r="U64" s="254">
        <f t="shared" si="23"/>
        <v>-3.793103448275862E-2</v>
      </c>
      <c r="V64" s="255"/>
      <c r="W64" s="234">
        <f t="shared" si="24"/>
        <v>285.91133461306265</v>
      </c>
      <c r="X64" s="234">
        <f t="shared" si="25"/>
        <v>285.91133461306265</v>
      </c>
      <c r="Y64" s="234">
        <f t="shared" si="26"/>
        <v>-6.9113346130626496</v>
      </c>
      <c r="Z64" s="234">
        <f t="shared" si="27"/>
        <v>6.9113346130626496</v>
      </c>
      <c r="AA64" s="249">
        <f t="shared" si="28"/>
        <v>15361.230396360086</v>
      </c>
      <c r="AB64" s="256"/>
      <c r="AC64" s="283">
        <f t="shared" si="29"/>
        <v>8370</v>
      </c>
      <c r="AD64" s="283">
        <f t="shared" si="30"/>
        <v>15361.230396360086</v>
      </c>
      <c r="AE64" s="249">
        <f t="shared" si="31"/>
        <v>23731</v>
      </c>
      <c r="AF64" s="257"/>
    </row>
    <row r="65" spans="1:32" x14ac:dyDescent="0.25">
      <c r="A65" s="278" t="s">
        <v>127</v>
      </c>
      <c r="B65" s="231">
        <v>53001</v>
      </c>
      <c r="C65" s="234">
        <v>241.04</v>
      </c>
      <c r="D65" s="234">
        <v>243.04</v>
      </c>
      <c r="E65" s="234">
        <v>239.04</v>
      </c>
      <c r="F65" s="234">
        <v>225.75</v>
      </c>
      <c r="G65" s="234">
        <v>224.51</v>
      </c>
      <c r="H65" s="237"/>
      <c r="I65" s="279">
        <v>112500</v>
      </c>
      <c r="J65" s="279">
        <v>34905</v>
      </c>
      <c r="K65" s="279">
        <v>1720</v>
      </c>
      <c r="L65" s="279">
        <f t="shared" si="16"/>
        <v>36625</v>
      </c>
      <c r="M65" s="249">
        <f t="shared" si="17"/>
        <v>149125</v>
      </c>
      <c r="N65" s="234">
        <v>224.51</v>
      </c>
      <c r="O65" s="249">
        <f t="shared" si="18"/>
        <v>6735.2999999999993</v>
      </c>
      <c r="P65" s="237"/>
      <c r="Q65" s="254">
        <f t="shared" si="19"/>
        <v>8.2973780285429798E-3</v>
      </c>
      <c r="R65" s="254">
        <f t="shared" si="20"/>
        <v>-1.6458196181698487E-2</v>
      </c>
      <c r="S65" s="254">
        <f t="shared" si="21"/>
        <v>-5.5597389558232901E-2</v>
      </c>
      <c r="T65" s="254">
        <f t="shared" si="22"/>
        <v>-2.1252735903796133E-2</v>
      </c>
      <c r="U65" s="254">
        <f t="shared" si="23"/>
        <v>-5.49280177187158E-3</v>
      </c>
      <c r="V65" s="255"/>
      <c r="W65" s="234">
        <f t="shared" si="24"/>
        <v>220.95219486971803</v>
      </c>
      <c r="X65" s="234">
        <f t="shared" si="25"/>
        <v>224.51</v>
      </c>
      <c r="Y65" s="234">
        <f t="shared" si="26"/>
        <v>3.5578051302819631</v>
      </c>
      <c r="Z65" s="234">
        <f t="shared" si="27"/>
        <v>0</v>
      </c>
      <c r="AA65" s="249">
        <f t="shared" si="28"/>
        <v>0</v>
      </c>
      <c r="AB65" s="256"/>
      <c r="AC65" s="283">
        <f t="shared" si="29"/>
        <v>6735.2999999999993</v>
      </c>
      <c r="AD65" s="283">
        <f t="shared" si="30"/>
        <v>0</v>
      </c>
      <c r="AE65" s="249">
        <f t="shared" si="31"/>
        <v>6735</v>
      </c>
      <c r="AF65" s="257"/>
    </row>
    <row r="66" spans="1:32" x14ac:dyDescent="0.25">
      <c r="A66" s="278" t="s">
        <v>128</v>
      </c>
      <c r="B66" s="231">
        <v>26004</v>
      </c>
      <c r="C66" s="234">
        <v>361</v>
      </c>
      <c r="D66" s="234">
        <v>371</v>
      </c>
      <c r="E66" s="234">
        <v>373.6</v>
      </c>
      <c r="F66" s="234">
        <v>373</v>
      </c>
      <c r="G66" s="234">
        <v>384</v>
      </c>
      <c r="H66" s="237"/>
      <c r="I66" s="279">
        <v>192000</v>
      </c>
      <c r="J66" s="279">
        <v>100359</v>
      </c>
      <c r="K66" s="279"/>
      <c r="L66" s="279">
        <f t="shared" si="16"/>
        <v>100359</v>
      </c>
      <c r="M66" s="249">
        <f t="shared" si="17"/>
        <v>292359</v>
      </c>
      <c r="N66" s="234">
        <v>384</v>
      </c>
      <c r="O66" s="249">
        <f t="shared" si="18"/>
        <v>11520</v>
      </c>
      <c r="P66" s="237"/>
      <c r="Q66" s="254">
        <f t="shared" si="19"/>
        <v>2.7700831024930747E-2</v>
      </c>
      <c r="R66" s="254">
        <f t="shared" si="20"/>
        <v>7.0080862533693335E-3</v>
      </c>
      <c r="S66" s="254">
        <f t="shared" si="21"/>
        <v>-1.6059957173448144E-3</v>
      </c>
      <c r="T66" s="254">
        <f t="shared" si="22"/>
        <v>1.1034307186985089E-2</v>
      </c>
      <c r="U66" s="254">
        <f t="shared" si="23"/>
        <v>2.9490616621983913E-2</v>
      </c>
      <c r="V66" s="255"/>
      <c r="W66" s="234">
        <f t="shared" si="24"/>
        <v>377.1157965807455</v>
      </c>
      <c r="X66" s="234">
        <f t="shared" si="25"/>
        <v>384</v>
      </c>
      <c r="Y66" s="234">
        <f t="shared" si="26"/>
        <v>6.8842034192545043</v>
      </c>
      <c r="Z66" s="234">
        <f t="shared" si="27"/>
        <v>0</v>
      </c>
      <c r="AA66" s="249">
        <f t="shared" si="28"/>
        <v>0</v>
      </c>
      <c r="AB66" s="256"/>
      <c r="AC66" s="283">
        <f t="shared" si="29"/>
        <v>11520</v>
      </c>
      <c r="AD66" s="283">
        <f t="shared" si="30"/>
        <v>0</v>
      </c>
      <c r="AE66" s="249">
        <f t="shared" si="31"/>
        <v>11520</v>
      </c>
      <c r="AF66" s="257"/>
    </row>
    <row r="67" spans="1:32" x14ac:dyDescent="0.25">
      <c r="A67" s="278" t="s">
        <v>129</v>
      </c>
      <c r="B67" s="231">
        <v>6006</v>
      </c>
      <c r="C67" s="234">
        <v>589</v>
      </c>
      <c r="D67" s="234">
        <v>568</v>
      </c>
      <c r="E67" s="234">
        <v>578.87</v>
      </c>
      <c r="F67" s="234">
        <v>580.86</v>
      </c>
      <c r="G67" s="234">
        <v>611.86</v>
      </c>
      <c r="H67" s="237"/>
      <c r="I67" s="279">
        <v>305500</v>
      </c>
      <c r="J67" s="279">
        <v>65057</v>
      </c>
      <c r="K67" s="279">
        <v>29098</v>
      </c>
      <c r="L67" s="279">
        <f t="shared" si="16"/>
        <v>94155</v>
      </c>
      <c r="M67" s="249">
        <f t="shared" si="17"/>
        <v>399655</v>
      </c>
      <c r="N67" s="234">
        <v>611.86</v>
      </c>
      <c r="O67" s="249">
        <f t="shared" si="18"/>
        <v>18355.8</v>
      </c>
      <c r="P67" s="237"/>
      <c r="Q67" s="254">
        <f t="shared" si="19"/>
        <v>-3.5653650254668934E-2</v>
      </c>
      <c r="R67" s="254">
        <f t="shared" si="20"/>
        <v>1.913732394366198E-2</v>
      </c>
      <c r="S67" s="254">
        <f t="shared" si="21"/>
        <v>3.4377321332941923E-3</v>
      </c>
      <c r="T67" s="254">
        <f t="shared" si="22"/>
        <v>-4.3595313925709209E-3</v>
      </c>
      <c r="U67" s="254">
        <f t="shared" si="23"/>
        <v>5.336914230623558E-2</v>
      </c>
      <c r="V67" s="255"/>
      <c r="W67" s="234">
        <f t="shared" si="24"/>
        <v>578.32772259531123</v>
      </c>
      <c r="X67" s="234">
        <f t="shared" si="25"/>
        <v>611.86</v>
      </c>
      <c r="Y67" s="234">
        <f t="shared" si="26"/>
        <v>33.532277404688784</v>
      </c>
      <c r="Z67" s="234">
        <f t="shared" si="27"/>
        <v>0</v>
      </c>
      <c r="AA67" s="249">
        <f t="shared" si="28"/>
        <v>0</v>
      </c>
      <c r="AB67" s="256"/>
      <c r="AC67" s="283">
        <f t="shared" si="29"/>
        <v>18355.8</v>
      </c>
      <c r="AD67" s="283">
        <f t="shared" si="30"/>
        <v>0</v>
      </c>
      <c r="AE67" s="249">
        <f t="shared" si="31"/>
        <v>18356</v>
      </c>
      <c r="AF67" s="257"/>
    </row>
    <row r="68" spans="1:32" x14ac:dyDescent="0.25">
      <c r="A68" s="278" t="s">
        <v>130</v>
      </c>
      <c r="B68" s="231">
        <v>27001</v>
      </c>
      <c r="C68" s="234">
        <v>310</v>
      </c>
      <c r="D68" s="234">
        <v>302</v>
      </c>
      <c r="E68" s="234">
        <v>310</v>
      </c>
      <c r="F68" s="234">
        <v>318</v>
      </c>
      <c r="G68" s="234">
        <v>315</v>
      </c>
      <c r="H68" s="237"/>
      <c r="I68" s="279">
        <v>156500</v>
      </c>
      <c r="J68" s="279">
        <v>80730</v>
      </c>
      <c r="K68" s="279"/>
      <c r="L68" s="279">
        <f t="shared" si="16"/>
        <v>80730</v>
      </c>
      <c r="M68" s="249">
        <f t="shared" si="17"/>
        <v>237230</v>
      </c>
      <c r="N68" s="234">
        <v>315</v>
      </c>
      <c r="O68" s="249">
        <f t="shared" si="18"/>
        <v>9450</v>
      </c>
      <c r="P68" s="237"/>
      <c r="Q68" s="254">
        <f t="shared" si="19"/>
        <v>-2.5806451612903226E-2</v>
      </c>
      <c r="R68" s="254">
        <f t="shared" si="20"/>
        <v>2.6490066225165563E-2</v>
      </c>
      <c r="S68" s="254">
        <f t="shared" si="21"/>
        <v>2.5806451612903226E-2</v>
      </c>
      <c r="T68" s="254">
        <f t="shared" si="22"/>
        <v>8.8300220750551876E-3</v>
      </c>
      <c r="U68" s="254">
        <f t="shared" si="23"/>
        <v>-9.433962264150943E-3</v>
      </c>
      <c r="V68" s="255"/>
      <c r="W68" s="234">
        <f t="shared" si="24"/>
        <v>320.80794701986758</v>
      </c>
      <c r="X68" s="234">
        <f t="shared" si="25"/>
        <v>320.80794701986758</v>
      </c>
      <c r="Y68" s="234">
        <f t="shared" si="26"/>
        <v>-5.8079470198675835</v>
      </c>
      <c r="Z68" s="234">
        <f t="shared" si="27"/>
        <v>5.8079470198675835</v>
      </c>
      <c r="AA68" s="249">
        <f t="shared" si="28"/>
        <v>12908.825472494913</v>
      </c>
      <c r="AB68" s="256"/>
      <c r="AC68" s="283">
        <f t="shared" si="29"/>
        <v>9450</v>
      </c>
      <c r="AD68" s="283">
        <f t="shared" si="30"/>
        <v>12908.825472494913</v>
      </c>
      <c r="AE68" s="249">
        <f t="shared" si="31"/>
        <v>22359</v>
      </c>
      <c r="AF68" s="257"/>
    </row>
    <row r="69" spans="1:32" x14ac:dyDescent="0.25">
      <c r="A69" s="278" t="s">
        <v>131</v>
      </c>
      <c r="B69" s="231">
        <v>28003</v>
      </c>
      <c r="C69" s="234">
        <v>749</v>
      </c>
      <c r="D69" s="234">
        <v>783</v>
      </c>
      <c r="E69" s="234">
        <v>810</v>
      </c>
      <c r="F69" s="234">
        <v>842</v>
      </c>
      <c r="G69" s="234">
        <v>847</v>
      </c>
      <c r="H69" s="237"/>
      <c r="I69" s="279">
        <v>420000</v>
      </c>
      <c r="J69" s="279">
        <v>92339</v>
      </c>
      <c r="K69" s="279">
        <v>42817</v>
      </c>
      <c r="L69" s="279">
        <f t="shared" si="16"/>
        <v>135156</v>
      </c>
      <c r="M69" s="249">
        <f t="shared" si="17"/>
        <v>555156</v>
      </c>
      <c r="N69" s="234">
        <v>847</v>
      </c>
      <c r="O69" s="249">
        <f t="shared" si="18"/>
        <v>25410</v>
      </c>
      <c r="P69" s="237"/>
      <c r="Q69" s="254">
        <f t="shared" si="19"/>
        <v>4.5393858477970631E-2</v>
      </c>
      <c r="R69" s="254">
        <f t="shared" si="20"/>
        <v>3.4482758620689655E-2</v>
      </c>
      <c r="S69" s="254">
        <f t="shared" si="21"/>
        <v>3.9506172839506172E-2</v>
      </c>
      <c r="T69" s="254">
        <f t="shared" si="22"/>
        <v>3.979426331272215E-2</v>
      </c>
      <c r="U69" s="254">
        <f t="shared" si="23"/>
        <v>5.9382422802850355E-3</v>
      </c>
      <c r="V69" s="255"/>
      <c r="W69" s="234">
        <f t="shared" si="24"/>
        <v>875.50676970931204</v>
      </c>
      <c r="X69" s="234">
        <f t="shared" si="25"/>
        <v>875.50676970931204</v>
      </c>
      <c r="Y69" s="234">
        <f t="shared" si="26"/>
        <v>-28.506769709312039</v>
      </c>
      <c r="Z69" s="234">
        <f t="shared" si="27"/>
        <v>28.506769709312039</v>
      </c>
      <c r="AA69" s="249">
        <f t="shared" si="28"/>
        <v>63359.550922780887</v>
      </c>
      <c r="AB69" s="256"/>
      <c r="AC69" s="283">
        <f t="shared" si="29"/>
        <v>25410</v>
      </c>
      <c r="AD69" s="283">
        <f t="shared" si="30"/>
        <v>63359.550922780887</v>
      </c>
      <c r="AE69" s="249">
        <f t="shared" si="31"/>
        <v>88770</v>
      </c>
      <c r="AF69" s="257"/>
    </row>
    <row r="70" spans="1:32" x14ac:dyDescent="0.25">
      <c r="A70" s="278" t="s">
        <v>132</v>
      </c>
      <c r="B70" s="231">
        <v>30001</v>
      </c>
      <c r="C70" s="234">
        <v>419</v>
      </c>
      <c r="D70" s="234">
        <v>409</v>
      </c>
      <c r="E70" s="234">
        <v>402</v>
      </c>
      <c r="F70" s="234">
        <v>396</v>
      </c>
      <c r="G70" s="234">
        <v>391</v>
      </c>
      <c r="H70" s="237"/>
      <c r="I70" s="279">
        <v>195500</v>
      </c>
      <c r="J70" s="279">
        <v>54564</v>
      </c>
      <c r="K70" s="279">
        <v>9611</v>
      </c>
      <c r="L70" s="279">
        <f t="shared" si="16"/>
        <v>64175</v>
      </c>
      <c r="M70" s="249">
        <f t="shared" si="17"/>
        <v>259675</v>
      </c>
      <c r="N70" s="234">
        <v>391</v>
      </c>
      <c r="O70" s="249">
        <f t="shared" si="18"/>
        <v>11730</v>
      </c>
      <c r="P70" s="237"/>
      <c r="Q70" s="254">
        <f t="shared" si="19"/>
        <v>-2.386634844868735E-2</v>
      </c>
      <c r="R70" s="254">
        <f t="shared" si="20"/>
        <v>-1.7114914425427872E-2</v>
      </c>
      <c r="S70" s="254">
        <f t="shared" si="21"/>
        <v>-1.4925373134328358E-2</v>
      </c>
      <c r="T70" s="254">
        <f t="shared" si="22"/>
        <v>-1.8635545336147859E-2</v>
      </c>
      <c r="U70" s="254">
        <f t="shared" si="23"/>
        <v>-1.2626262626262626E-2</v>
      </c>
      <c r="V70" s="255"/>
      <c r="W70" s="234">
        <f t="shared" si="24"/>
        <v>388.62032404688546</v>
      </c>
      <c r="X70" s="234">
        <f t="shared" si="25"/>
        <v>391</v>
      </c>
      <c r="Y70" s="234">
        <f t="shared" si="26"/>
        <v>2.3796759531145426</v>
      </c>
      <c r="Z70" s="234">
        <f t="shared" si="27"/>
        <v>0</v>
      </c>
      <c r="AA70" s="249">
        <f t="shared" si="28"/>
        <v>0</v>
      </c>
      <c r="AB70" s="256"/>
      <c r="AC70" s="283">
        <f t="shared" si="29"/>
        <v>11730</v>
      </c>
      <c r="AD70" s="283">
        <f t="shared" si="30"/>
        <v>0</v>
      </c>
      <c r="AE70" s="249">
        <f t="shared" si="31"/>
        <v>11730</v>
      </c>
      <c r="AF70" s="257"/>
    </row>
    <row r="71" spans="1:32" x14ac:dyDescent="0.25">
      <c r="A71" s="278" t="s">
        <v>133</v>
      </c>
      <c r="B71" s="231">
        <v>31001</v>
      </c>
      <c r="C71" s="234">
        <v>202.25</v>
      </c>
      <c r="D71" s="234">
        <v>195.25</v>
      </c>
      <c r="E71" s="234">
        <v>200</v>
      </c>
      <c r="F71" s="234">
        <v>200.25</v>
      </c>
      <c r="G71" s="234">
        <v>194.25</v>
      </c>
      <c r="H71" s="237"/>
      <c r="I71" s="279">
        <v>97000</v>
      </c>
      <c r="J71" s="279">
        <v>37639</v>
      </c>
      <c r="K71" s="279"/>
      <c r="L71" s="279">
        <f t="shared" si="16"/>
        <v>37639</v>
      </c>
      <c r="M71" s="249">
        <f t="shared" si="17"/>
        <v>134639</v>
      </c>
      <c r="N71" s="234">
        <v>194.25</v>
      </c>
      <c r="O71" s="249">
        <f t="shared" si="18"/>
        <v>5827.5</v>
      </c>
      <c r="P71" s="237"/>
      <c r="Q71" s="254">
        <f t="shared" si="19"/>
        <v>-3.4610630407911E-2</v>
      </c>
      <c r="R71" s="254">
        <f t="shared" si="20"/>
        <v>2.4327784891165175E-2</v>
      </c>
      <c r="S71" s="254">
        <f t="shared" si="21"/>
        <v>1.25E-3</v>
      </c>
      <c r="T71" s="254">
        <f t="shared" si="22"/>
        <v>-3.010948505581942E-3</v>
      </c>
      <c r="U71" s="254">
        <f t="shared" si="23"/>
        <v>-2.9962546816479401E-2</v>
      </c>
      <c r="V71" s="255"/>
      <c r="W71" s="234">
        <f t="shared" si="24"/>
        <v>199.64705756175721</v>
      </c>
      <c r="X71" s="234">
        <f t="shared" si="25"/>
        <v>199.64705756175721</v>
      </c>
      <c r="Y71" s="234">
        <f t="shared" si="26"/>
        <v>-5.3970575617572081</v>
      </c>
      <c r="Z71" s="234">
        <f t="shared" si="27"/>
        <v>5.3970575617572081</v>
      </c>
      <c r="AA71" s="249">
        <f t="shared" si="28"/>
        <v>11995.57673157307</v>
      </c>
      <c r="AB71" s="256"/>
      <c r="AC71" s="283">
        <f t="shared" si="29"/>
        <v>5827.5</v>
      </c>
      <c r="AD71" s="283">
        <f t="shared" si="30"/>
        <v>11995.57673157307</v>
      </c>
      <c r="AE71" s="249">
        <f t="shared" si="31"/>
        <v>17823</v>
      </c>
      <c r="AF71" s="257"/>
    </row>
    <row r="72" spans="1:32" x14ac:dyDescent="0.25">
      <c r="A72" s="278" t="s">
        <v>134</v>
      </c>
      <c r="B72" s="231">
        <v>41002</v>
      </c>
      <c r="C72" s="234">
        <v>4144.5200000000004</v>
      </c>
      <c r="D72" s="234">
        <v>4542.16</v>
      </c>
      <c r="E72" s="234">
        <v>4807.7700000000004</v>
      </c>
      <c r="F72" s="234">
        <v>5152.17</v>
      </c>
      <c r="G72" s="234">
        <v>5418.53</v>
      </c>
      <c r="H72" s="237"/>
      <c r="I72" s="279">
        <v>2702500</v>
      </c>
      <c r="J72" s="279">
        <v>60566</v>
      </c>
      <c r="K72" s="279">
        <v>983896</v>
      </c>
      <c r="L72" s="279">
        <f t="shared" si="16"/>
        <v>1044462</v>
      </c>
      <c r="M72" s="249">
        <f t="shared" si="17"/>
        <v>3746962</v>
      </c>
      <c r="N72" s="234">
        <v>5418.53</v>
      </c>
      <c r="O72" s="249">
        <f t="shared" si="18"/>
        <v>162555.9</v>
      </c>
      <c r="P72" s="237"/>
      <c r="Q72" s="254">
        <f t="shared" si="19"/>
        <v>9.5943559205890996E-2</v>
      </c>
      <c r="R72" s="254">
        <f t="shared" si="20"/>
        <v>5.8476583827958638E-2</v>
      </c>
      <c r="S72" s="254">
        <f t="shared" si="21"/>
        <v>7.1634042393874831E-2</v>
      </c>
      <c r="T72" s="254">
        <f t="shared" si="22"/>
        <v>7.5351395142574815E-2</v>
      </c>
      <c r="U72" s="254">
        <f t="shared" si="23"/>
        <v>5.1698604665606857E-2</v>
      </c>
      <c r="V72" s="255"/>
      <c r="W72" s="234">
        <f t="shared" si="24"/>
        <v>5540.3931975117202</v>
      </c>
      <c r="X72" s="234">
        <f t="shared" si="25"/>
        <v>5540.3931975117202</v>
      </c>
      <c r="Y72" s="234">
        <f t="shared" si="26"/>
        <v>-121.8631975117205</v>
      </c>
      <c r="Z72" s="234">
        <f t="shared" si="27"/>
        <v>121.8631975117205</v>
      </c>
      <c r="AA72" s="249">
        <f t="shared" si="28"/>
        <v>270854.87226686889</v>
      </c>
      <c r="AB72" s="256"/>
      <c r="AC72" s="283">
        <f t="shared" si="29"/>
        <v>162555.9</v>
      </c>
      <c r="AD72" s="283">
        <f t="shared" si="30"/>
        <v>270854.87226686889</v>
      </c>
      <c r="AE72" s="249">
        <f t="shared" si="31"/>
        <v>433411</v>
      </c>
      <c r="AF72" s="257"/>
    </row>
    <row r="73" spans="1:32" x14ac:dyDescent="0.25">
      <c r="A73" s="278" t="s">
        <v>135</v>
      </c>
      <c r="B73" s="231">
        <v>14002</v>
      </c>
      <c r="C73" s="234">
        <v>170</v>
      </c>
      <c r="D73" s="234">
        <v>165</v>
      </c>
      <c r="E73" s="234">
        <v>176</v>
      </c>
      <c r="F73" s="234">
        <v>157</v>
      </c>
      <c r="G73" s="234">
        <v>168</v>
      </c>
      <c r="H73" s="237"/>
      <c r="I73" s="279">
        <v>83000</v>
      </c>
      <c r="J73" s="279">
        <v>33394</v>
      </c>
      <c r="K73" s="279"/>
      <c r="L73" s="279">
        <f t="shared" ref="L73:L104" si="32">+J73+K73</f>
        <v>33394</v>
      </c>
      <c r="M73" s="249">
        <f t="shared" ref="M73:M104" si="33">I73+L73</f>
        <v>116394</v>
      </c>
      <c r="N73" s="234">
        <v>168</v>
      </c>
      <c r="O73" s="249">
        <f t="shared" ref="O73:O104" si="34">N73*30</f>
        <v>5040</v>
      </c>
      <c r="P73" s="237"/>
      <c r="Q73" s="254">
        <f t="shared" ref="Q73:Q104" si="35">(D73-C73)/C73</f>
        <v>-2.9411764705882353E-2</v>
      </c>
      <c r="R73" s="254">
        <f t="shared" ref="R73:R104" si="36">(E73-D73)/D73</f>
        <v>6.6666666666666666E-2</v>
      </c>
      <c r="S73" s="254">
        <f t="shared" ref="S73:S104" si="37">(F73-E73)/E73</f>
        <v>-0.10795454545454546</v>
      </c>
      <c r="T73" s="254">
        <f t="shared" ref="T73:T104" si="38">AVERAGE(Q73:S73)</f>
        <v>-2.3566547831253715E-2</v>
      </c>
      <c r="U73" s="254">
        <f t="shared" ref="U73:U104" si="39">(G73-F73)/F73</f>
        <v>7.0063694267515922E-2</v>
      </c>
      <c r="V73" s="255"/>
      <c r="W73" s="234">
        <f t="shared" ref="W73:W104" si="40">(1+T73)*F73</f>
        <v>153.30005199049319</v>
      </c>
      <c r="X73" s="234">
        <f t="shared" ref="X73:X104" si="41">IF(W73&gt;G73,W73,G73)</f>
        <v>168</v>
      </c>
      <c r="Y73" s="234">
        <f t="shared" ref="Y73:Y104" si="42">G73-W73</f>
        <v>14.699948009506812</v>
      </c>
      <c r="Z73" s="234">
        <f t="shared" ref="Z73:Z104" si="43">IF(Y73&lt;0,-Y73,0)</f>
        <v>0</v>
      </c>
      <c r="AA73" s="249">
        <f t="shared" ref="AA73:AA104" si="44">($AA$3/$Z$158)*Z73</f>
        <v>0</v>
      </c>
      <c r="AB73" s="256"/>
      <c r="AC73" s="283">
        <f t="shared" ref="AC73:AC104" si="45">O73</f>
        <v>5040</v>
      </c>
      <c r="AD73" s="283">
        <f t="shared" ref="AD73:AD104" si="46">AA73</f>
        <v>0</v>
      </c>
      <c r="AE73" s="249">
        <f t="shared" si="31"/>
        <v>5040</v>
      </c>
      <c r="AF73" s="257"/>
    </row>
    <row r="74" spans="1:32" x14ac:dyDescent="0.25">
      <c r="A74" s="278" t="s">
        <v>136</v>
      </c>
      <c r="B74" s="231">
        <v>10001</v>
      </c>
      <c r="C74" s="234">
        <v>117</v>
      </c>
      <c r="D74" s="234">
        <v>109</v>
      </c>
      <c r="E74" s="234">
        <v>119</v>
      </c>
      <c r="F74" s="234">
        <v>123</v>
      </c>
      <c r="G74" s="234">
        <v>119.18</v>
      </c>
      <c r="H74" s="237"/>
      <c r="I74" s="279">
        <v>59500</v>
      </c>
      <c r="J74" s="279">
        <v>18387</v>
      </c>
      <c r="K74" s="279">
        <v>1546</v>
      </c>
      <c r="L74" s="279">
        <f t="shared" si="32"/>
        <v>19933</v>
      </c>
      <c r="M74" s="249">
        <f t="shared" si="33"/>
        <v>79433</v>
      </c>
      <c r="N74" s="234">
        <v>119.18</v>
      </c>
      <c r="O74" s="249">
        <f t="shared" si="34"/>
        <v>3575.4</v>
      </c>
      <c r="P74" s="237"/>
      <c r="Q74" s="254">
        <f t="shared" si="35"/>
        <v>-6.8376068376068383E-2</v>
      </c>
      <c r="R74" s="254">
        <f t="shared" si="36"/>
        <v>9.1743119266055051E-2</v>
      </c>
      <c r="S74" s="254">
        <f t="shared" si="37"/>
        <v>3.3613445378151259E-2</v>
      </c>
      <c r="T74" s="254">
        <f t="shared" si="38"/>
        <v>1.8993498756045977E-2</v>
      </c>
      <c r="U74" s="254">
        <f t="shared" si="39"/>
        <v>-3.1056910569105634E-2</v>
      </c>
      <c r="V74" s="255"/>
      <c r="W74" s="234">
        <f t="shared" si="40"/>
        <v>125.33620034699366</v>
      </c>
      <c r="X74" s="234">
        <f t="shared" si="41"/>
        <v>125.33620034699366</v>
      </c>
      <c r="Y74" s="234">
        <f t="shared" si="42"/>
        <v>-6.156200346993657</v>
      </c>
      <c r="Z74" s="234">
        <f t="shared" si="43"/>
        <v>6.156200346993657</v>
      </c>
      <c r="AA74" s="249">
        <f t="shared" si="44"/>
        <v>13682.858259761739</v>
      </c>
      <c r="AB74" s="256"/>
      <c r="AC74" s="283">
        <f t="shared" si="45"/>
        <v>3575.4</v>
      </c>
      <c r="AD74" s="283">
        <f t="shared" si="46"/>
        <v>13682.858259761739</v>
      </c>
      <c r="AE74" s="249">
        <f t="shared" si="31"/>
        <v>17258</v>
      </c>
      <c r="AF74" s="257"/>
    </row>
    <row r="75" spans="1:32" x14ac:dyDescent="0.25">
      <c r="A75" s="278" t="s">
        <v>137</v>
      </c>
      <c r="B75" s="231">
        <v>34002</v>
      </c>
      <c r="C75" s="234">
        <v>250</v>
      </c>
      <c r="D75" s="234">
        <v>238</v>
      </c>
      <c r="E75" s="234">
        <v>232.95</v>
      </c>
      <c r="F75" s="234">
        <v>225</v>
      </c>
      <c r="G75" s="234">
        <v>216</v>
      </c>
      <c r="H75" s="237"/>
      <c r="I75" s="279">
        <v>107500</v>
      </c>
      <c r="J75" s="279">
        <v>68183</v>
      </c>
      <c r="K75" s="279"/>
      <c r="L75" s="279">
        <f t="shared" si="32"/>
        <v>68183</v>
      </c>
      <c r="M75" s="249">
        <f t="shared" si="33"/>
        <v>175683</v>
      </c>
      <c r="N75" s="234">
        <v>216</v>
      </c>
      <c r="O75" s="249">
        <f t="shared" si="34"/>
        <v>6480</v>
      </c>
      <c r="P75" s="237"/>
      <c r="Q75" s="254">
        <f t="shared" si="35"/>
        <v>-4.8000000000000001E-2</v>
      </c>
      <c r="R75" s="254">
        <f t="shared" si="36"/>
        <v>-2.1218487394958029E-2</v>
      </c>
      <c r="S75" s="254">
        <f t="shared" si="37"/>
        <v>-3.4127495170637429E-2</v>
      </c>
      <c r="T75" s="254">
        <f t="shared" si="38"/>
        <v>-3.4448660855198487E-2</v>
      </c>
      <c r="U75" s="254">
        <f t="shared" si="39"/>
        <v>-0.04</v>
      </c>
      <c r="V75" s="255"/>
      <c r="W75" s="234">
        <f t="shared" si="40"/>
        <v>217.24905130758034</v>
      </c>
      <c r="X75" s="234">
        <f t="shared" si="41"/>
        <v>217.24905130758034</v>
      </c>
      <c r="Y75" s="234">
        <f t="shared" si="42"/>
        <v>-1.2490513075803449</v>
      </c>
      <c r="Z75" s="234">
        <f t="shared" si="43"/>
        <v>1.2490513075803449</v>
      </c>
      <c r="AA75" s="249">
        <f t="shared" si="44"/>
        <v>2776.159162711137</v>
      </c>
      <c r="AB75" s="256"/>
      <c r="AC75" s="283">
        <f t="shared" si="45"/>
        <v>6480</v>
      </c>
      <c r="AD75" s="283">
        <f t="shared" si="46"/>
        <v>2776.159162711137</v>
      </c>
      <c r="AE75" s="249">
        <f t="shared" si="31"/>
        <v>9256</v>
      </c>
      <c r="AF75" s="257"/>
    </row>
    <row r="76" spans="1:32" x14ac:dyDescent="0.25">
      <c r="A76" s="278" t="s">
        <v>138</v>
      </c>
      <c r="B76" s="231">
        <v>51002</v>
      </c>
      <c r="C76" s="234">
        <v>498.15</v>
      </c>
      <c r="D76" s="234">
        <v>456.6</v>
      </c>
      <c r="E76" s="234">
        <v>453.4</v>
      </c>
      <c r="F76" s="234">
        <v>464</v>
      </c>
      <c r="G76" s="234">
        <v>488.3</v>
      </c>
      <c r="H76" s="237"/>
      <c r="I76" s="279">
        <v>243500</v>
      </c>
      <c r="J76" s="279">
        <v>85758</v>
      </c>
      <c r="K76" s="279"/>
      <c r="L76" s="279">
        <f t="shared" si="32"/>
        <v>85758</v>
      </c>
      <c r="M76" s="249">
        <f t="shared" si="33"/>
        <v>329258</v>
      </c>
      <c r="N76" s="234">
        <v>488.3</v>
      </c>
      <c r="O76" s="249">
        <f t="shared" si="34"/>
        <v>14649</v>
      </c>
      <c r="P76" s="237"/>
      <c r="Q76" s="254">
        <f t="shared" si="35"/>
        <v>-8.3408611863896323E-2</v>
      </c>
      <c r="R76" s="254">
        <f t="shared" si="36"/>
        <v>-7.0083223828297098E-3</v>
      </c>
      <c r="S76" s="254">
        <f t="shared" si="37"/>
        <v>2.3378914865461013E-2</v>
      </c>
      <c r="T76" s="254">
        <f t="shared" si="38"/>
        <v>-2.2346006460421675E-2</v>
      </c>
      <c r="U76" s="254">
        <f t="shared" si="39"/>
        <v>5.2370689655172435E-2</v>
      </c>
      <c r="V76" s="255"/>
      <c r="W76" s="234">
        <f t="shared" si="40"/>
        <v>453.63145300236431</v>
      </c>
      <c r="X76" s="234">
        <f t="shared" si="41"/>
        <v>488.3</v>
      </c>
      <c r="Y76" s="234">
        <f t="shared" si="42"/>
        <v>34.668546997635701</v>
      </c>
      <c r="Z76" s="234">
        <f t="shared" si="43"/>
        <v>0</v>
      </c>
      <c r="AA76" s="249">
        <f t="shared" si="44"/>
        <v>0</v>
      </c>
      <c r="AB76" s="256"/>
      <c r="AC76" s="283">
        <f t="shared" si="45"/>
        <v>14649</v>
      </c>
      <c r="AD76" s="283">
        <f t="shared" si="46"/>
        <v>0</v>
      </c>
      <c r="AE76" s="249">
        <f t="shared" si="31"/>
        <v>14649</v>
      </c>
      <c r="AF76" s="257"/>
    </row>
    <row r="77" spans="1:32" x14ac:dyDescent="0.25">
      <c r="A77" s="278" t="s">
        <v>139</v>
      </c>
      <c r="B77" s="231">
        <v>56006</v>
      </c>
      <c r="C77" s="234">
        <v>231</v>
      </c>
      <c r="D77" s="234">
        <v>232</v>
      </c>
      <c r="E77" s="234">
        <v>230.38</v>
      </c>
      <c r="F77" s="234">
        <v>229</v>
      </c>
      <c r="G77" s="234">
        <v>219</v>
      </c>
      <c r="H77" s="237"/>
      <c r="I77" s="279">
        <v>109500</v>
      </c>
      <c r="J77" s="279">
        <v>34627</v>
      </c>
      <c r="K77" s="279">
        <v>2484</v>
      </c>
      <c r="L77" s="279">
        <f t="shared" si="32"/>
        <v>37111</v>
      </c>
      <c r="M77" s="249">
        <f t="shared" si="33"/>
        <v>146611</v>
      </c>
      <c r="N77" s="234">
        <v>219</v>
      </c>
      <c r="O77" s="249">
        <f t="shared" si="34"/>
        <v>6570</v>
      </c>
      <c r="P77" s="237"/>
      <c r="Q77" s="254">
        <f t="shared" si="35"/>
        <v>4.329004329004329E-3</v>
      </c>
      <c r="R77" s="254">
        <f t="shared" si="36"/>
        <v>-6.9827586206896745E-3</v>
      </c>
      <c r="S77" s="254">
        <f t="shared" si="37"/>
        <v>-5.9901033075787629E-3</v>
      </c>
      <c r="T77" s="254">
        <f t="shared" si="38"/>
        <v>-2.8812858664213695E-3</v>
      </c>
      <c r="U77" s="254">
        <f t="shared" si="39"/>
        <v>-4.3668122270742356E-2</v>
      </c>
      <c r="V77" s="255"/>
      <c r="W77" s="234">
        <f t="shared" si="40"/>
        <v>228.3401855365895</v>
      </c>
      <c r="X77" s="234">
        <f t="shared" si="41"/>
        <v>228.3401855365895</v>
      </c>
      <c r="Y77" s="234">
        <f t="shared" si="42"/>
        <v>-9.3401855365895017</v>
      </c>
      <c r="Z77" s="234">
        <f t="shared" si="43"/>
        <v>9.3401855365895017</v>
      </c>
      <c r="AA77" s="249">
        <f t="shared" si="44"/>
        <v>20759.62892913993</v>
      </c>
      <c r="AB77" s="256"/>
      <c r="AC77" s="283">
        <f t="shared" si="45"/>
        <v>6570</v>
      </c>
      <c r="AD77" s="283">
        <f t="shared" si="46"/>
        <v>20759.62892913993</v>
      </c>
      <c r="AE77" s="249">
        <f t="shared" si="31"/>
        <v>27330</v>
      </c>
      <c r="AF77" s="257"/>
    </row>
    <row r="78" spans="1:32" x14ac:dyDescent="0.25">
      <c r="A78" s="278" t="s">
        <v>140</v>
      </c>
      <c r="B78" s="231">
        <v>23002</v>
      </c>
      <c r="C78" s="234">
        <v>806.4</v>
      </c>
      <c r="D78" s="234">
        <v>776.1</v>
      </c>
      <c r="E78" s="234">
        <v>761.24</v>
      </c>
      <c r="F78" s="234">
        <v>761.46</v>
      </c>
      <c r="G78" s="234">
        <v>730.52</v>
      </c>
      <c r="H78" s="237"/>
      <c r="I78" s="279">
        <v>364000</v>
      </c>
      <c r="J78" s="279">
        <v>209778</v>
      </c>
      <c r="K78" s="279"/>
      <c r="L78" s="279">
        <f t="shared" si="32"/>
        <v>209778</v>
      </c>
      <c r="M78" s="249">
        <f t="shared" si="33"/>
        <v>573778</v>
      </c>
      <c r="N78" s="234">
        <v>730.52</v>
      </c>
      <c r="O78" s="249">
        <f t="shared" si="34"/>
        <v>21915.599999999999</v>
      </c>
      <c r="P78" s="237"/>
      <c r="Q78" s="254">
        <f t="shared" si="35"/>
        <v>-3.7574404761904705E-2</v>
      </c>
      <c r="R78" s="254">
        <f t="shared" si="36"/>
        <v>-1.9147017136966902E-2</v>
      </c>
      <c r="S78" s="254">
        <f t="shared" si="37"/>
        <v>2.890021543797321E-4</v>
      </c>
      <c r="T78" s="254">
        <f t="shared" si="38"/>
        <v>-1.8810806581497291E-2</v>
      </c>
      <c r="U78" s="254">
        <f t="shared" si="39"/>
        <v>-4.0632469203897847E-2</v>
      </c>
      <c r="V78" s="255"/>
      <c r="W78" s="234">
        <f t="shared" si="40"/>
        <v>747.13632322045316</v>
      </c>
      <c r="X78" s="234">
        <f t="shared" si="41"/>
        <v>747.13632322045316</v>
      </c>
      <c r="Y78" s="234">
        <f t="shared" si="42"/>
        <v>-16.616323220453182</v>
      </c>
      <c r="Z78" s="234">
        <f t="shared" si="43"/>
        <v>16.616323220453182</v>
      </c>
      <c r="AA78" s="249">
        <f t="shared" si="44"/>
        <v>36931.675807932064</v>
      </c>
      <c r="AB78" s="256"/>
      <c r="AC78" s="283">
        <f t="shared" si="45"/>
        <v>21915.599999999999</v>
      </c>
      <c r="AD78" s="283">
        <f t="shared" si="46"/>
        <v>36931.675807932064</v>
      </c>
      <c r="AE78" s="249">
        <f t="shared" si="31"/>
        <v>58847</v>
      </c>
      <c r="AF78" s="257"/>
    </row>
    <row r="79" spans="1:32" x14ac:dyDescent="0.25">
      <c r="A79" s="278" t="s">
        <v>141</v>
      </c>
      <c r="B79" s="231">
        <v>53002</v>
      </c>
      <c r="C79" s="234">
        <v>109</v>
      </c>
      <c r="D79" s="234">
        <v>102</v>
      </c>
      <c r="E79" s="234">
        <v>104</v>
      </c>
      <c r="F79" s="234">
        <v>99.12</v>
      </c>
      <c r="G79" s="234">
        <v>100.12</v>
      </c>
      <c r="H79" s="237"/>
      <c r="I79" s="279">
        <v>50000</v>
      </c>
      <c r="J79" s="279">
        <v>34944</v>
      </c>
      <c r="K79" s="279"/>
      <c r="L79" s="279">
        <f t="shared" si="32"/>
        <v>34944</v>
      </c>
      <c r="M79" s="249">
        <f t="shared" si="33"/>
        <v>84944</v>
      </c>
      <c r="N79" s="234">
        <v>100.12</v>
      </c>
      <c r="O79" s="249">
        <f t="shared" si="34"/>
        <v>3003.6000000000004</v>
      </c>
      <c r="P79" s="237"/>
      <c r="Q79" s="254">
        <f t="shared" si="35"/>
        <v>-6.4220183486238536E-2</v>
      </c>
      <c r="R79" s="254">
        <f t="shared" si="36"/>
        <v>1.9607843137254902E-2</v>
      </c>
      <c r="S79" s="254">
        <f t="shared" si="37"/>
        <v>-4.692307692307688E-2</v>
      </c>
      <c r="T79" s="254">
        <f t="shared" si="38"/>
        <v>-3.0511805757353506E-2</v>
      </c>
      <c r="U79" s="254">
        <f t="shared" si="39"/>
        <v>1.0088781275221953E-2</v>
      </c>
      <c r="V79" s="255"/>
      <c r="W79" s="234">
        <f t="shared" si="40"/>
        <v>96.095669813331128</v>
      </c>
      <c r="X79" s="234">
        <f t="shared" si="41"/>
        <v>100.12</v>
      </c>
      <c r="Y79" s="234">
        <f t="shared" si="42"/>
        <v>4.0243301866688768</v>
      </c>
      <c r="Z79" s="234">
        <f t="shared" si="43"/>
        <v>0</v>
      </c>
      <c r="AA79" s="249">
        <f t="shared" si="44"/>
        <v>0</v>
      </c>
      <c r="AB79" s="256"/>
      <c r="AC79" s="283">
        <f t="shared" si="45"/>
        <v>3003.6000000000004</v>
      </c>
      <c r="AD79" s="283">
        <f t="shared" si="46"/>
        <v>0</v>
      </c>
      <c r="AE79" s="249">
        <f t="shared" si="31"/>
        <v>3004</v>
      </c>
      <c r="AF79" s="257"/>
    </row>
    <row r="80" spans="1:32" x14ac:dyDescent="0.25">
      <c r="A80" s="278" t="s">
        <v>142</v>
      </c>
      <c r="B80" s="231">
        <v>48003</v>
      </c>
      <c r="C80" s="234">
        <v>365.12</v>
      </c>
      <c r="D80" s="234">
        <v>365</v>
      </c>
      <c r="E80" s="234">
        <v>363.1</v>
      </c>
      <c r="F80" s="234">
        <v>359</v>
      </c>
      <c r="G80" s="234">
        <v>339</v>
      </c>
      <c r="H80" s="237"/>
      <c r="I80" s="279">
        <v>169500</v>
      </c>
      <c r="J80" s="279">
        <v>57712</v>
      </c>
      <c r="K80" s="279">
        <v>305</v>
      </c>
      <c r="L80" s="279">
        <f t="shared" si="32"/>
        <v>58017</v>
      </c>
      <c r="M80" s="249">
        <f t="shared" si="33"/>
        <v>227517</v>
      </c>
      <c r="N80" s="234">
        <v>339</v>
      </c>
      <c r="O80" s="249">
        <f t="shared" si="34"/>
        <v>10170</v>
      </c>
      <c r="P80" s="237"/>
      <c r="Q80" s="254">
        <f t="shared" si="35"/>
        <v>-3.2865907099037181E-4</v>
      </c>
      <c r="R80" s="254">
        <f t="shared" si="36"/>
        <v>-5.205479452054732E-3</v>
      </c>
      <c r="S80" s="254">
        <f t="shared" si="37"/>
        <v>-1.1291655191407388E-2</v>
      </c>
      <c r="T80" s="254">
        <f t="shared" si="38"/>
        <v>-5.6085979048174977E-3</v>
      </c>
      <c r="U80" s="254">
        <f t="shared" si="39"/>
        <v>-5.5710306406685235E-2</v>
      </c>
      <c r="V80" s="255"/>
      <c r="W80" s="234">
        <f t="shared" si="40"/>
        <v>356.9865133521705</v>
      </c>
      <c r="X80" s="234">
        <f t="shared" si="41"/>
        <v>356.9865133521705</v>
      </c>
      <c r="Y80" s="234">
        <f t="shared" si="42"/>
        <v>-17.986513352170505</v>
      </c>
      <c r="Z80" s="234">
        <f t="shared" si="43"/>
        <v>17.986513352170505</v>
      </c>
      <c r="AA80" s="249">
        <f t="shared" si="44"/>
        <v>39977.079840367085</v>
      </c>
      <c r="AB80" s="256"/>
      <c r="AC80" s="283">
        <f t="shared" si="45"/>
        <v>10170</v>
      </c>
      <c r="AD80" s="283">
        <f t="shared" si="46"/>
        <v>39977.079840367085</v>
      </c>
      <c r="AE80" s="249">
        <f t="shared" si="31"/>
        <v>50147</v>
      </c>
      <c r="AF80" s="257"/>
    </row>
    <row r="81" spans="1:32" x14ac:dyDescent="0.25">
      <c r="A81" s="278" t="s">
        <v>143</v>
      </c>
      <c r="B81" s="231">
        <v>2002</v>
      </c>
      <c r="C81" s="234">
        <v>2544.14</v>
      </c>
      <c r="D81" s="234">
        <v>2612.23</v>
      </c>
      <c r="E81" s="234">
        <v>2660.62</v>
      </c>
      <c r="F81" s="234">
        <v>2816.66</v>
      </c>
      <c r="G81" s="234">
        <v>2788.2</v>
      </c>
      <c r="H81" s="237"/>
      <c r="I81" s="279">
        <v>1388000</v>
      </c>
      <c r="J81" s="279">
        <v>707436</v>
      </c>
      <c r="K81" s="279"/>
      <c r="L81" s="279">
        <f t="shared" si="32"/>
        <v>707436</v>
      </c>
      <c r="M81" s="249">
        <f t="shared" si="33"/>
        <v>2095436</v>
      </c>
      <c r="N81" s="234">
        <v>2788.2</v>
      </c>
      <c r="O81" s="249">
        <f t="shared" si="34"/>
        <v>83646</v>
      </c>
      <c r="P81" s="237"/>
      <c r="Q81" s="254">
        <f t="shared" si="35"/>
        <v>2.6763464274764812E-2</v>
      </c>
      <c r="R81" s="254">
        <f t="shared" si="36"/>
        <v>1.8524402521983084E-2</v>
      </c>
      <c r="S81" s="254">
        <f t="shared" si="37"/>
        <v>5.864798430441024E-2</v>
      </c>
      <c r="T81" s="254">
        <f t="shared" si="38"/>
        <v>3.4645283700386047E-2</v>
      </c>
      <c r="U81" s="254">
        <f t="shared" si="39"/>
        <v>-1.0104165927019959E-2</v>
      </c>
      <c r="V81" s="255"/>
      <c r="W81" s="234">
        <f t="shared" si="40"/>
        <v>2914.2439847875294</v>
      </c>
      <c r="X81" s="234">
        <f t="shared" si="41"/>
        <v>2914.2439847875294</v>
      </c>
      <c r="Y81" s="234">
        <f t="shared" si="42"/>
        <v>-126.04398478752955</v>
      </c>
      <c r="Z81" s="234">
        <f t="shared" si="43"/>
        <v>126.04398478752955</v>
      </c>
      <c r="AA81" s="249">
        <f t="shared" si="44"/>
        <v>280147.14939963742</v>
      </c>
      <c r="AB81" s="256"/>
      <c r="AC81" s="283">
        <f t="shared" si="45"/>
        <v>83646</v>
      </c>
      <c r="AD81" s="283">
        <f t="shared" si="46"/>
        <v>280147.14939963742</v>
      </c>
      <c r="AE81" s="249">
        <f t="shared" si="31"/>
        <v>363793</v>
      </c>
      <c r="AF81" s="257"/>
    </row>
    <row r="82" spans="1:32" x14ac:dyDescent="0.25">
      <c r="A82" s="278" t="s">
        <v>144</v>
      </c>
      <c r="B82" s="231">
        <v>22006</v>
      </c>
      <c r="C82" s="234">
        <v>403</v>
      </c>
      <c r="D82" s="234">
        <v>405.49</v>
      </c>
      <c r="E82" s="234">
        <v>422.49</v>
      </c>
      <c r="F82" s="234">
        <v>414.13</v>
      </c>
      <c r="G82" s="234">
        <v>412.13</v>
      </c>
      <c r="H82" s="237"/>
      <c r="I82" s="279">
        <v>205500</v>
      </c>
      <c r="J82" s="279">
        <v>39874</v>
      </c>
      <c r="K82" s="279">
        <v>27218</v>
      </c>
      <c r="L82" s="279">
        <f t="shared" si="32"/>
        <v>67092</v>
      </c>
      <c r="M82" s="249">
        <f t="shared" si="33"/>
        <v>272592</v>
      </c>
      <c r="N82" s="234">
        <v>412.13</v>
      </c>
      <c r="O82" s="249">
        <f t="shared" si="34"/>
        <v>12363.9</v>
      </c>
      <c r="P82" s="237"/>
      <c r="Q82" s="254">
        <f t="shared" si="35"/>
        <v>6.1786600496278139E-3</v>
      </c>
      <c r="R82" s="254">
        <f t="shared" si="36"/>
        <v>4.1924585069915407E-2</v>
      </c>
      <c r="S82" s="254">
        <f t="shared" si="37"/>
        <v>-1.9787450590546554E-2</v>
      </c>
      <c r="T82" s="254">
        <f t="shared" si="38"/>
        <v>9.4385981763322208E-3</v>
      </c>
      <c r="U82" s="254">
        <f t="shared" si="39"/>
        <v>-4.8294013956970035E-3</v>
      </c>
      <c r="V82" s="255"/>
      <c r="W82" s="234">
        <f t="shared" si="40"/>
        <v>418.0388066627645</v>
      </c>
      <c r="X82" s="234">
        <f t="shared" si="41"/>
        <v>418.0388066627645</v>
      </c>
      <c r="Y82" s="234">
        <f t="shared" si="42"/>
        <v>-5.9088066627645048</v>
      </c>
      <c r="Z82" s="234">
        <f t="shared" si="43"/>
        <v>5.9088066627645048</v>
      </c>
      <c r="AA82" s="249">
        <f t="shared" si="44"/>
        <v>13132.997546193375</v>
      </c>
      <c r="AB82" s="256"/>
      <c r="AC82" s="283">
        <f t="shared" si="45"/>
        <v>12363.9</v>
      </c>
      <c r="AD82" s="283">
        <f t="shared" si="46"/>
        <v>13132.997546193375</v>
      </c>
      <c r="AE82" s="249">
        <f t="shared" si="31"/>
        <v>25497</v>
      </c>
      <c r="AF82" s="257"/>
    </row>
    <row r="83" spans="1:32" x14ac:dyDescent="0.25">
      <c r="A83" s="278" t="s">
        <v>145</v>
      </c>
      <c r="B83" s="231">
        <v>13003</v>
      </c>
      <c r="C83" s="234">
        <v>294.45</v>
      </c>
      <c r="D83" s="234">
        <v>296.3</v>
      </c>
      <c r="E83" s="234">
        <v>283.72000000000003</v>
      </c>
      <c r="F83" s="234">
        <v>290.86</v>
      </c>
      <c r="G83" s="234">
        <v>293.87</v>
      </c>
      <c r="H83" s="237"/>
      <c r="I83" s="279">
        <v>145000</v>
      </c>
      <c r="J83" s="279">
        <v>47816</v>
      </c>
      <c r="K83" s="279"/>
      <c r="L83" s="279">
        <f t="shared" si="32"/>
        <v>47816</v>
      </c>
      <c r="M83" s="249">
        <f t="shared" si="33"/>
        <v>192816</v>
      </c>
      <c r="N83" s="234">
        <v>293.87</v>
      </c>
      <c r="O83" s="249">
        <f t="shared" si="34"/>
        <v>8816.1</v>
      </c>
      <c r="P83" s="237"/>
      <c r="Q83" s="254">
        <f t="shared" si="35"/>
        <v>6.2829003226354992E-3</v>
      </c>
      <c r="R83" s="254">
        <f t="shared" si="36"/>
        <v>-4.2456969287883846E-2</v>
      </c>
      <c r="S83" s="254">
        <f t="shared" si="37"/>
        <v>2.5165656280840214E-2</v>
      </c>
      <c r="T83" s="254">
        <f t="shared" si="38"/>
        <v>-3.66947089480271E-3</v>
      </c>
      <c r="U83" s="254">
        <f t="shared" si="39"/>
        <v>1.0348621329849381E-2</v>
      </c>
      <c r="V83" s="255"/>
      <c r="W83" s="234">
        <f t="shared" si="40"/>
        <v>289.7926976955377</v>
      </c>
      <c r="X83" s="234">
        <f t="shared" si="41"/>
        <v>293.87</v>
      </c>
      <c r="Y83" s="234">
        <f t="shared" si="42"/>
        <v>4.0773023044623073</v>
      </c>
      <c r="Z83" s="234">
        <f t="shared" si="43"/>
        <v>0</v>
      </c>
      <c r="AA83" s="249">
        <f t="shared" si="44"/>
        <v>0</v>
      </c>
      <c r="AB83" s="256"/>
      <c r="AC83" s="283">
        <f t="shared" si="45"/>
        <v>8816.1</v>
      </c>
      <c r="AD83" s="283">
        <f t="shared" si="46"/>
        <v>0</v>
      </c>
      <c r="AE83" s="249">
        <f t="shared" si="31"/>
        <v>8816</v>
      </c>
      <c r="AF83" s="257"/>
    </row>
    <row r="84" spans="1:32" x14ac:dyDescent="0.25">
      <c r="A84" s="278" t="s">
        <v>146</v>
      </c>
      <c r="B84" s="231">
        <v>2003</v>
      </c>
      <c r="C84" s="234">
        <v>238.02</v>
      </c>
      <c r="D84" s="234">
        <v>219</v>
      </c>
      <c r="E84" s="234">
        <v>223.2</v>
      </c>
      <c r="F84" s="234">
        <v>213</v>
      </c>
      <c r="G84" s="234">
        <v>204</v>
      </c>
      <c r="H84" s="237"/>
      <c r="I84" s="279">
        <v>101500</v>
      </c>
      <c r="J84" s="279">
        <v>76609</v>
      </c>
      <c r="K84" s="279"/>
      <c r="L84" s="279">
        <f t="shared" si="32"/>
        <v>76609</v>
      </c>
      <c r="M84" s="249">
        <f t="shared" si="33"/>
        <v>178109</v>
      </c>
      <c r="N84" s="234">
        <v>204</v>
      </c>
      <c r="O84" s="249">
        <f t="shared" si="34"/>
        <v>6120</v>
      </c>
      <c r="P84" s="237"/>
      <c r="Q84" s="254">
        <f t="shared" si="35"/>
        <v>-7.9909251323418237E-2</v>
      </c>
      <c r="R84" s="254">
        <f t="shared" si="36"/>
        <v>1.9178082191780771E-2</v>
      </c>
      <c r="S84" s="254">
        <f t="shared" si="37"/>
        <v>-4.5698924731182748E-2</v>
      </c>
      <c r="T84" s="254">
        <f t="shared" si="38"/>
        <v>-3.5476697954273405E-2</v>
      </c>
      <c r="U84" s="254">
        <f t="shared" si="39"/>
        <v>-4.2253521126760563E-2</v>
      </c>
      <c r="V84" s="255"/>
      <c r="W84" s="234">
        <f t="shared" si="40"/>
        <v>205.44346333573975</v>
      </c>
      <c r="X84" s="234">
        <f t="shared" si="41"/>
        <v>205.44346333573975</v>
      </c>
      <c r="Y84" s="234">
        <f t="shared" si="42"/>
        <v>-1.4434633357397502</v>
      </c>
      <c r="Z84" s="234">
        <f t="shared" si="43"/>
        <v>1.4434633357397502</v>
      </c>
      <c r="AA84" s="249">
        <f t="shared" si="44"/>
        <v>3208.2620955854709</v>
      </c>
      <c r="AB84" s="256"/>
      <c r="AC84" s="283">
        <f t="shared" si="45"/>
        <v>6120</v>
      </c>
      <c r="AD84" s="283">
        <f t="shared" si="46"/>
        <v>3208.2620955854709</v>
      </c>
      <c r="AE84" s="249">
        <f t="shared" ref="AE84:AE115" si="47">ROUND(AC84+AD84,0)</f>
        <v>9328</v>
      </c>
      <c r="AF84" s="257"/>
    </row>
    <row r="85" spans="1:32" x14ac:dyDescent="0.25">
      <c r="A85" s="278" t="s">
        <v>147</v>
      </c>
      <c r="B85" s="231">
        <v>37003</v>
      </c>
      <c r="C85" s="234">
        <v>189</v>
      </c>
      <c r="D85" s="234">
        <v>187.29</v>
      </c>
      <c r="E85" s="234">
        <v>179</v>
      </c>
      <c r="F85" s="234">
        <v>168</v>
      </c>
      <c r="G85" s="234">
        <v>178</v>
      </c>
      <c r="H85" s="237"/>
      <c r="I85" s="279">
        <v>88500</v>
      </c>
      <c r="J85" s="279">
        <v>60414</v>
      </c>
      <c r="K85" s="279"/>
      <c r="L85" s="279">
        <f t="shared" si="32"/>
        <v>60414</v>
      </c>
      <c r="M85" s="249">
        <f t="shared" si="33"/>
        <v>148914</v>
      </c>
      <c r="N85" s="234">
        <v>178</v>
      </c>
      <c r="O85" s="249">
        <f t="shared" si="34"/>
        <v>5340</v>
      </c>
      <c r="P85" s="237"/>
      <c r="Q85" s="254">
        <f t="shared" si="35"/>
        <v>-9.047619047619089E-3</v>
      </c>
      <c r="R85" s="254">
        <f t="shared" si="36"/>
        <v>-4.4262907790058155E-2</v>
      </c>
      <c r="S85" s="254">
        <f t="shared" si="37"/>
        <v>-6.1452513966480445E-2</v>
      </c>
      <c r="T85" s="254">
        <f t="shared" si="38"/>
        <v>-3.8254346934719234E-2</v>
      </c>
      <c r="U85" s="254">
        <f t="shared" si="39"/>
        <v>5.9523809523809521E-2</v>
      </c>
      <c r="V85" s="255"/>
      <c r="W85" s="234">
        <f t="shared" si="40"/>
        <v>161.57326971496718</v>
      </c>
      <c r="X85" s="234">
        <f t="shared" si="41"/>
        <v>178</v>
      </c>
      <c r="Y85" s="234">
        <f t="shared" si="42"/>
        <v>16.426730285032818</v>
      </c>
      <c r="Z85" s="234">
        <f t="shared" si="43"/>
        <v>0</v>
      </c>
      <c r="AA85" s="249">
        <f t="shared" si="44"/>
        <v>0</v>
      </c>
      <c r="AB85" s="256"/>
      <c r="AC85" s="283">
        <f t="shared" si="45"/>
        <v>5340</v>
      </c>
      <c r="AD85" s="283">
        <f t="shared" si="46"/>
        <v>0</v>
      </c>
      <c r="AE85" s="249">
        <f t="shared" si="47"/>
        <v>5340</v>
      </c>
      <c r="AF85" s="257"/>
    </row>
    <row r="86" spans="1:32" x14ac:dyDescent="0.25">
      <c r="A86" s="278" t="s">
        <v>148</v>
      </c>
      <c r="B86" s="231">
        <v>35002</v>
      </c>
      <c r="C86" s="234">
        <v>348</v>
      </c>
      <c r="D86" s="234">
        <v>322</v>
      </c>
      <c r="E86" s="234">
        <v>322</v>
      </c>
      <c r="F86" s="234">
        <v>338.42</v>
      </c>
      <c r="G86" s="234">
        <v>314.42</v>
      </c>
      <c r="H86" s="237"/>
      <c r="I86" s="279">
        <v>155500</v>
      </c>
      <c r="J86" s="279">
        <v>612626</v>
      </c>
      <c r="K86" s="279"/>
      <c r="L86" s="279">
        <f t="shared" si="32"/>
        <v>612626</v>
      </c>
      <c r="M86" s="249">
        <f t="shared" si="33"/>
        <v>768126</v>
      </c>
      <c r="N86" s="234">
        <v>314.42</v>
      </c>
      <c r="O86" s="249">
        <f t="shared" si="34"/>
        <v>9432.6</v>
      </c>
      <c r="P86" s="237"/>
      <c r="Q86" s="254">
        <f t="shared" si="35"/>
        <v>-7.4712643678160925E-2</v>
      </c>
      <c r="R86" s="254">
        <f t="shared" si="36"/>
        <v>0</v>
      </c>
      <c r="S86" s="254">
        <f t="shared" si="37"/>
        <v>5.0993788819875825E-2</v>
      </c>
      <c r="T86" s="254">
        <f t="shared" si="38"/>
        <v>-7.9062849527617007E-3</v>
      </c>
      <c r="U86" s="254">
        <f t="shared" si="39"/>
        <v>-7.0917794456592395E-2</v>
      </c>
      <c r="V86" s="255"/>
      <c r="W86" s="234">
        <f t="shared" si="40"/>
        <v>335.74435504628639</v>
      </c>
      <c r="X86" s="234">
        <f t="shared" si="41"/>
        <v>335.74435504628639</v>
      </c>
      <c r="Y86" s="234">
        <f t="shared" si="42"/>
        <v>-21.324355046286371</v>
      </c>
      <c r="Z86" s="234">
        <f t="shared" si="43"/>
        <v>21.324355046286371</v>
      </c>
      <c r="AA86" s="249">
        <f t="shared" si="44"/>
        <v>47395.814160216447</v>
      </c>
      <c r="AB86" s="256"/>
      <c r="AC86" s="283">
        <f t="shared" si="45"/>
        <v>9432.6</v>
      </c>
      <c r="AD86" s="283">
        <f t="shared" si="46"/>
        <v>47395.814160216447</v>
      </c>
      <c r="AE86" s="249">
        <f t="shared" si="47"/>
        <v>56828</v>
      </c>
      <c r="AF86" s="257"/>
    </row>
    <row r="87" spans="1:32" x14ac:dyDescent="0.25">
      <c r="A87" s="278" t="s">
        <v>149</v>
      </c>
      <c r="B87" s="231">
        <v>7002</v>
      </c>
      <c r="C87" s="234">
        <v>296</v>
      </c>
      <c r="D87" s="234">
        <v>304.25</v>
      </c>
      <c r="E87" s="234">
        <v>305.25</v>
      </c>
      <c r="F87" s="234">
        <v>314</v>
      </c>
      <c r="G87" s="234">
        <v>331</v>
      </c>
      <c r="H87" s="237"/>
      <c r="I87" s="279">
        <v>165500</v>
      </c>
      <c r="J87" s="279">
        <v>79901</v>
      </c>
      <c r="K87" s="279"/>
      <c r="L87" s="279">
        <f t="shared" si="32"/>
        <v>79901</v>
      </c>
      <c r="M87" s="249">
        <f t="shared" si="33"/>
        <v>245401</v>
      </c>
      <c r="N87" s="234">
        <v>331</v>
      </c>
      <c r="O87" s="249">
        <f t="shared" si="34"/>
        <v>9930</v>
      </c>
      <c r="P87" s="237"/>
      <c r="Q87" s="254">
        <f t="shared" si="35"/>
        <v>2.7871621621621621E-2</v>
      </c>
      <c r="R87" s="254">
        <f t="shared" si="36"/>
        <v>3.286770747740345E-3</v>
      </c>
      <c r="S87" s="254">
        <f t="shared" si="37"/>
        <v>2.8665028665028666E-2</v>
      </c>
      <c r="T87" s="254">
        <f t="shared" si="38"/>
        <v>1.9941140344796878E-2</v>
      </c>
      <c r="U87" s="254">
        <f t="shared" si="39"/>
        <v>5.4140127388535034E-2</v>
      </c>
      <c r="V87" s="255"/>
      <c r="W87" s="234">
        <f t="shared" si="40"/>
        <v>320.26151806826624</v>
      </c>
      <c r="X87" s="234">
        <f t="shared" si="41"/>
        <v>331</v>
      </c>
      <c r="Y87" s="234">
        <f t="shared" si="42"/>
        <v>10.738481931733759</v>
      </c>
      <c r="Z87" s="234">
        <f t="shared" si="43"/>
        <v>0</v>
      </c>
      <c r="AA87" s="249">
        <f t="shared" si="44"/>
        <v>0</v>
      </c>
      <c r="AB87" s="256"/>
      <c r="AC87" s="283">
        <f t="shared" si="45"/>
        <v>9930</v>
      </c>
      <c r="AD87" s="283">
        <f t="shared" si="46"/>
        <v>0</v>
      </c>
      <c r="AE87" s="249">
        <f t="shared" si="47"/>
        <v>9930</v>
      </c>
      <c r="AF87" s="257"/>
    </row>
    <row r="88" spans="1:32" x14ac:dyDescent="0.25">
      <c r="A88" s="278" t="s">
        <v>150</v>
      </c>
      <c r="B88" s="231">
        <v>38003</v>
      </c>
      <c r="C88" s="234">
        <v>148</v>
      </c>
      <c r="D88" s="234">
        <v>157</v>
      </c>
      <c r="E88" s="234">
        <v>164</v>
      </c>
      <c r="F88" s="234">
        <v>178</v>
      </c>
      <c r="G88" s="234">
        <v>169</v>
      </c>
      <c r="H88" s="237"/>
      <c r="I88" s="279">
        <v>83500</v>
      </c>
      <c r="J88" s="279">
        <v>39329</v>
      </c>
      <c r="K88" s="279"/>
      <c r="L88" s="279">
        <f t="shared" si="32"/>
        <v>39329</v>
      </c>
      <c r="M88" s="249">
        <f t="shared" si="33"/>
        <v>122829</v>
      </c>
      <c r="N88" s="234">
        <v>169</v>
      </c>
      <c r="O88" s="249">
        <f t="shared" si="34"/>
        <v>5070</v>
      </c>
      <c r="P88" s="237"/>
      <c r="Q88" s="254">
        <f t="shared" si="35"/>
        <v>6.0810810810810814E-2</v>
      </c>
      <c r="R88" s="254">
        <f t="shared" si="36"/>
        <v>4.4585987261146494E-2</v>
      </c>
      <c r="S88" s="254">
        <f t="shared" si="37"/>
        <v>8.5365853658536592E-2</v>
      </c>
      <c r="T88" s="254">
        <f t="shared" si="38"/>
        <v>6.3587550576831298E-2</v>
      </c>
      <c r="U88" s="254">
        <f t="shared" si="39"/>
        <v>-5.0561797752808987E-2</v>
      </c>
      <c r="V88" s="255"/>
      <c r="W88" s="234">
        <f t="shared" si="40"/>
        <v>189.31858400267598</v>
      </c>
      <c r="X88" s="234">
        <f t="shared" si="41"/>
        <v>189.31858400267598</v>
      </c>
      <c r="Y88" s="234">
        <f t="shared" si="42"/>
        <v>-20.318584002675976</v>
      </c>
      <c r="Z88" s="234">
        <f t="shared" si="43"/>
        <v>20.318584002675976</v>
      </c>
      <c r="AA88" s="249">
        <f t="shared" si="44"/>
        <v>45160.373164828088</v>
      </c>
      <c r="AB88" s="256"/>
      <c r="AC88" s="283">
        <f t="shared" si="45"/>
        <v>5070</v>
      </c>
      <c r="AD88" s="283">
        <f t="shared" si="46"/>
        <v>45160.373164828088</v>
      </c>
      <c r="AE88" s="249">
        <f t="shared" si="47"/>
        <v>50230</v>
      </c>
      <c r="AF88" s="257"/>
    </row>
    <row r="89" spans="1:32" x14ac:dyDescent="0.25">
      <c r="A89" s="278" t="s">
        <v>151</v>
      </c>
      <c r="B89" s="231">
        <v>45005</v>
      </c>
      <c r="C89" s="234">
        <v>218</v>
      </c>
      <c r="D89" s="234">
        <v>203</v>
      </c>
      <c r="E89" s="234">
        <v>211</v>
      </c>
      <c r="F89" s="234">
        <v>213</v>
      </c>
      <c r="G89" s="234">
        <v>213</v>
      </c>
      <c r="H89" s="237"/>
      <c r="I89" s="279">
        <v>106000</v>
      </c>
      <c r="J89" s="279">
        <v>42664</v>
      </c>
      <c r="K89" s="279"/>
      <c r="L89" s="279">
        <f t="shared" si="32"/>
        <v>42664</v>
      </c>
      <c r="M89" s="249">
        <f t="shared" si="33"/>
        <v>148664</v>
      </c>
      <c r="N89" s="234">
        <v>213</v>
      </c>
      <c r="O89" s="249">
        <f t="shared" si="34"/>
        <v>6390</v>
      </c>
      <c r="P89" s="237"/>
      <c r="Q89" s="254">
        <f t="shared" si="35"/>
        <v>-6.8807339449541288E-2</v>
      </c>
      <c r="R89" s="254">
        <f t="shared" si="36"/>
        <v>3.9408866995073892E-2</v>
      </c>
      <c r="S89" s="254">
        <f t="shared" si="37"/>
        <v>9.4786729857819912E-3</v>
      </c>
      <c r="T89" s="254">
        <f t="shared" si="38"/>
        <v>-6.6399331562284683E-3</v>
      </c>
      <c r="U89" s="254">
        <f t="shared" si="39"/>
        <v>0</v>
      </c>
      <c r="V89" s="255"/>
      <c r="W89" s="234">
        <f t="shared" si="40"/>
        <v>211.58569423772335</v>
      </c>
      <c r="X89" s="234">
        <f t="shared" si="41"/>
        <v>213</v>
      </c>
      <c r="Y89" s="234">
        <f t="shared" si="42"/>
        <v>1.4143057622766548</v>
      </c>
      <c r="Z89" s="234">
        <f t="shared" si="43"/>
        <v>0</v>
      </c>
      <c r="AA89" s="249">
        <f t="shared" si="44"/>
        <v>0</v>
      </c>
      <c r="AB89" s="256"/>
      <c r="AC89" s="283">
        <f t="shared" si="45"/>
        <v>6390</v>
      </c>
      <c r="AD89" s="283">
        <f t="shared" si="46"/>
        <v>0</v>
      </c>
      <c r="AE89" s="249">
        <f t="shared" si="47"/>
        <v>6390</v>
      </c>
      <c r="AF89" s="257"/>
    </row>
    <row r="90" spans="1:32" x14ac:dyDescent="0.25">
      <c r="A90" s="278" t="s">
        <v>152</v>
      </c>
      <c r="B90" s="231">
        <v>40001</v>
      </c>
      <c r="C90" s="234">
        <v>725.63</v>
      </c>
      <c r="D90" s="234">
        <v>784.5</v>
      </c>
      <c r="E90" s="234">
        <v>757.99</v>
      </c>
      <c r="F90" s="234">
        <v>753.06</v>
      </c>
      <c r="G90" s="234">
        <v>725.56</v>
      </c>
      <c r="H90" s="237"/>
      <c r="I90" s="279">
        <v>374500</v>
      </c>
      <c r="J90" s="279">
        <v>157286</v>
      </c>
      <c r="K90" s="279"/>
      <c r="L90" s="279">
        <f t="shared" si="32"/>
        <v>157286</v>
      </c>
      <c r="M90" s="249">
        <f t="shared" si="33"/>
        <v>531786</v>
      </c>
      <c r="N90" s="234">
        <v>725.56</v>
      </c>
      <c r="O90" s="249">
        <f t="shared" si="34"/>
        <v>21766.799999999999</v>
      </c>
      <c r="P90" s="237"/>
      <c r="Q90" s="254">
        <f t="shared" si="35"/>
        <v>8.1129501260973236E-2</v>
      </c>
      <c r="R90" s="254">
        <f t="shared" si="36"/>
        <v>-3.3792224346717643E-2</v>
      </c>
      <c r="S90" s="254">
        <f t="shared" si="37"/>
        <v>-6.5040435889656377E-3</v>
      </c>
      <c r="T90" s="254">
        <f t="shared" si="38"/>
        <v>1.3611077775096653E-2</v>
      </c>
      <c r="U90" s="254">
        <f t="shared" si="39"/>
        <v>-3.6517674554484375E-2</v>
      </c>
      <c r="V90" s="255"/>
      <c r="W90" s="234">
        <f t="shared" si="40"/>
        <v>763.30995822931425</v>
      </c>
      <c r="X90" s="234">
        <f t="shared" si="41"/>
        <v>763.30995822931425</v>
      </c>
      <c r="Y90" s="234">
        <f t="shared" si="42"/>
        <v>-37.749958229314302</v>
      </c>
      <c r="Z90" s="234">
        <f t="shared" si="43"/>
        <v>37.749958229314302</v>
      </c>
      <c r="AA90" s="249">
        <f t="shared" si="44"/>
        <v>83903.592906276492</v>
      </c>
      <c r="AB90" s="256"/>
      <c r="AC90" s="283">
        <f t="shared" si="45"/>
        <v>21766.799999999999</v>
      </c>
      <c r="AD90" s="283">
        <f t="shared" si="46"/>
        <v>83903.592906276492</v>
      </c>
      <c r="AE90" s="249">
        <f t="shared" si="47"/>
        <v>105670</v>
      </c>
      <c r="AF90" s="257"/>
    </row>
    <row r="91" spans="1:32" x14ac:dyDescent="0.25">
      <c r="A91" s="278" t="s">
        <v>153</v>
      </c>
      <c r="B91" s="231">
        <v>52004</v>
      </c>
      <c r="C91" s="234">
        <v>266.55</v>
      </c>
      <c r="D91" s="234">
        <v>246.19</v>
      </c>
      <c r="E91" s="234">
        <v>238.82</v>
      </c>
      <c r="F91" s="234">
        <v>247</v>
      </c>
      <c r="G91" s="234">
        <v>252.92</v>
      </c>
      <c r="H91" s="237"/>
      <c r="I91" s="279">
        <v>129500</v>
      </c>
      <c r="J91" s="279">
        <v>68731</v>
      </c>
      <c r="K91" s="279"/>
      <c r="L91" s="279">
        <f t="shared" si="32"/>
        <v>68731</v>
      </c>
      <c r="M91" s="249">
        <f t="shared" si="33"/>
        <v>198231</v>
      </c>
      <c r="N91" s="234">
        <v>252.92</v>
      </c>
      <c r="O91" s="249">
        <f t="shared" si="34"/>
        <v>7587.5999999999995</v>
      </c>
      <c r="P91" s="237"/>
      <c r="Q91" s="254">
        <f t="shared" si="35"/>
        <v>-7.6383417745263596E-2</v>
      </c>
      <c r="R91" s="254">
        <f t="shared" si="36"/>
        <v>-2.9936228116495409E-2</v>
      </c>
      <c r="S91" s="254">
        <f t="shared" si="37"/>
        <v>3.4251737710409541E-2</v>
      </c>
      <c r="T91" s="254">
        <f t="shared" si="38"/>
        <v>-2.4022636050449821E-2</v>
      </c>
      <c r="U91" s="254">
        <f t="shared" si="39"/>
        <v>2.3967611336032337E-2</v>
      </c>
      <c r="V91" s="255"/>
      <c r="W91" s="234">
        <f t="shared" si="40"/>
        <v>241.0664088955389</v>
      </c>
      <c r="X91" s="234">
        <f t="shared" si="41"/>
        <v>252.92</v>
      </c>
      <c r="Y91" s="234">
        <f t="shared" si="42"/>
        <v>11.853591104461088</v>
      </c>
      <c r="Z91" s="234">
        <f t="shared" si="43"/>
        <v>0</v>
      </c>
      <c r="AA91" s="249">
        <f t="shared" si="44"/>
        <v>0</v>
      </c>
      <c r="AB91" s="256"/>
      <c r="AC91" s="283">
        <f t="shared" si="45"/>
        <v>7587.5999999999995</v>
      </c>
      <c r="AD91" s="283">
        <f t="shared" si="46"/>
        <v>0</v>
      </c>
      <c r="AE91" s="249">
        <f t="shared" si="47"/>
        <v>7588</v>
      </c>
      <c r="AF91" s="257"/>
    </row>
    <row r="92" spans="1:32" x14ac:dyDescent="0.25">
      <c r="A92" s="278" t="s">
        <v>154</v>
      </c>
      <c r="B92" s="231">
        <v>41004</v>
      </c>
      <c r="C92" s="234">
        <v>1055.51</v>
      </c>
      <c r="D92" s="234">
        <v>1079</v>
      </c>
      <c r="E92" s="234">
        <v>1123.75</v>
      </c>
      <c r="F92" s="234">
        <v>1141.02</v>
      </c>
      <c r="G92" s="234">
        <v>1135.53</v>
      </c>
      <c r="H92" s="237"/>
      <c r="I92" s="279">
        <v>566000</v>
      </c>
      <c r="J92" s="279">
        <v>31799</v>
      </c>
      <c r="K92" s="279">
        <v>152947</v>
      </c>
      <c r="L92" s="279">
        <f t="shared" si="32"/>
        <v>184746</v>
      </c>
      <c r="M92" s="249">
        <f t="shared" si="33"/>
        <v>750746</v>
      </c>
      <c r="N92" s="234">
        <v>1135.53</v>
      </c>
      <c r="O92" s="249">
        <f t="shared" si="34"/>
        <v>34065.9</v>
      </c>
      <c r="P92" s="237"/>
      <c r="Q92" s="254">
        <f t="shared" si="35"/>
        <v>2.2254644674138575E-2</v>
      </c>
      <c r="R92" s="254">
        <f t="shared" si="36"/>
        <v>4.1473586654309544E-2</v>
      </c>
      <c r="S92" s="254">
        <f t="shared" si="37"/>
        <v>1.5368186874304766E-2</v>
      </c>
      <c r="T92" s="254">
        <f t="shared" si="38"/>
        <v>2.6365472734250966E-2</v>
      </c>
      <c r="U92" s="254">
        <f t="shared" si="39"/>
        <v>-4.8114844612715023E-3</v>
      </c>
      <c r="V92" s="255"/>
      <c r="W92" s="234">
        <f t="shared" si="40"/>
        <v>1171.1035316992352</v>
      </c>
      <c r="X92" s="234">
        <f t="shared" si="41"/>
        <v>1171.1035316992352</v>
      </c>
      <c r="Y92" s="234">
        <f t="shared" si="42"/>
        <v>-35.573531699235218</v>
      </c>
      <c r="Z92" s="234">
        <f t="shared" si="43"/>
        <v>35.573531699235218</v>
      </c>
      <c r="AA92" s="249">
        <f t="shared" si="44"/>
        <v>79066.236412769911</v>
      </c>
      <c r="AB92" s="256"/>
      <c r="AC92" s="283">
        <f t="shared" si="45"/>
        <v>34065.9</v>
      </c>
      <c r="AD92" s="283">
        <f t="shared" si="46"/>
        <v>79066.236412769911</v>
      </c>
      <c r="AE92" s="249">
        <f t="shared" si="47"/>
        <v>113132</v>
      </c>
      <c r="AF92" s="257"/>
    </row>
    <row r="93" spans="1:32" x14ac:dyDescent="0.25">
      <c r="A93" s="278" t="s">
        <v>155</v>
      </c>
      <c r="B93" s="231">
        <v>44002</v>
      </c>
      <c r="C93" s="234">
        <v>185</v>
      </c>
      <c r="D93" s="234">
        <v>203</v>
      </c>
      <c r="E93" s="234">
        <v>200</v>
      </c>
      <c r="F93" s="234">
        <v>217</v>
      </c>
      <c r="G93" s="234">
        <v>212</v>
      </c>
      <c r="H93" s="237"/>
      <c r="I93" s="279">
        <v>106000</v>
      </c>
      <c r="J93" s="279">
        <v>46726</v>
      </c>
      <c r="K93" s="279"/>
      <c r="L93" s="279">
        <f t="shared" si="32"/>
        <v>46726</v>
      </c>
      <c r="M93" s="249">
        <f t="shared" si="33"/>
        <v>152726</v>
      </c>
      <c r="N93" s="234">
        <v>212</v>
      </c>
      <c r="O93" s="249">
        <f t="shared" si="34"/>
        <v>6360</v>
      </c>
      <c r="P93" s="237"/>
      <c r="Q93" s="254">
        <f t="shared" si="35"/>
        <v>9.7297297297297303E-2</v>
      </c>
      <c r="R93" s="254">
        <f t="shared" si="36"/>
        <v>-1.4778325123152709E-2</v>
      </c>
      <c r="S93" s="254">
        <f t="shared" si="37"/>
        <v>8.5000000000000006E-2</v>
      </c>
      <c r="T93" s="254">
        <f t="shared" si="38"/>
        <v>5.5839657391381532E-2</v>
      </c>
      <c r="U93" s="254">
        <f t="shared" si="39"/>
        <v>-2.3041474654377881E-2</v>
      </c>
      <c r="V93" s="255"/>
      <c r="W93" s="234">
        <f t="shared" si="40"/>
        <v>229.1172056539298</v>
      </c>
      <c r="X93" s="234">
        <f t="shared" si="41"/>
        <v>229.1172056539298</v>
      </c>
      <c r="Y93" s="234">
        <f t="shared" si="42"/>
        <v>-17.117205653929801</v>
      </c>
      <c r="Z93" s="234">
        <f t="shared" si="43"/>
        <v>17.117205653929801</v>
      </c>
      <c r="AA93" s="249">
        <f t="shared" si="44"/>
        <v>38044.944213079398</v>
      </c>
      <c r="AB93" s="256"/>
      <c r="AC93" s="283">
        <f t="shared" si="45"/>
        <v>6360</v>
      </c>
      <c r="AD93" s="283">
        <f t="shared" si="46"/>
        <v>38044.944213079398</v>
      </c>
      <c r="AE93" s="249">
        <f t="shared" si="47"/>
        <v>44405</v>
      </c>
      <c r="AF93" s="257"/>
    </row>
    <row r="94" spans="1:32" x14ac:dyDescent="0.25">
      <c r="A94" s="278" t="s">
        <v>156</v>
      </c>
      <c r="B94" s="231">
        <v>42001</v>
      </c>
      <c r="C94" s="234">
        <v>410</v>
      </c>
      <c r="D94" s="234">
        <v>366</v>
      </c>
      <c r="E94" s="234">
        <v>366</v>
      </c>
      <c r="F94" s="234">
        <v>350</v>
      </c>
      <c r="G94" s="234">
        <v>353</v>
      </c>
      <c r="H94" s="237"/>
      <c r="I94" s="279">
        <v>176500</v>
      </c>
      <c r="J94" s="279">
        <v>321094</v>
      </c>
      <c r="K94" s="279"/>
      <c r="L94" s="279">
        <f t="shared" si="32"/>
        <v>321094</v>
      </c>
      <c r="M94" s="249">
        <f t="shared" si="33"/>
        <v>497594</v>
      </c>
      <c r="N94" s="234">
        <v>353</v>
      </c>
      <c r="O94" s="249">
        <f t="shared" si="34"/>
        <v>10590</v>
      </c>
      <c r="P94" s="237"/>
      <c r="Q94" s="254">
        <f t="shared" si="35"/>
        <v>-0.10731707317073171</v>
      </c>
      <c r="R94" s="254">
        <f t="shared" si="36"/>
        <v>0</v>
      </c>
      <c r="S94" s="254">
        <f t="shared" si="37"/>
        <v>-4.3715846994535519E-2</v>
      </c>
      <c r="T94" s="254">
        <f t="shared" si="38"/>
        <v>-5.0344306721755744E-2</v>
      </c>
      <c r="U94" s="254">
        <f t="shared" si="39"/>
        <v>8.5714285714285719E-3</v>
      </c>
      <c r="V94" s="255"/>
      <c r="W94" s="234">
        <f t="shared" si="40"/>
        <v>332.37949264738552</v>
      </c>
      <c r="X94" s="234">
        <f t="shared" si="41"/>
        <v>353</v>
      </c>
      <c r="Y94" s="234">
        <f t="shared" si="42"/>
        <v>20.620507352614482</v>
      </c>
      <c r="Z94" s="234">
        <f t="shared" si="43"/>
        <v>0</v>
      </c>
      <c r="AA94" s="249">
        <f t="shared" si="44"/>
        <v>0</v>
      </c>
      <c r="AB94" s="256"/>
      <c r="AC94" s="283">
        <f t="shared" si="45"/>
        <v>10590</v>
      </c>
      <c r="AD94" s="283">
        <f t="shared" si="46"/>
        <v>0</v>
      </c>
      <c r="AE94" s="249">
        <f t="shared" si="47"/>
        <v>10590</v>
      </c>
      <c r="AF94" s="257"/>
    </row>
    <row r="95" spans="1:32" x14ac:dyDescent="0.25">
      <c r="A95" s="278" t="s">
        <v>157</v>
      </c>
      <c r="B95" s="231">
        <v>39002</v>
      </c>
      <c r="C95" s="234">
        <v>1162.77</v>
      </c>
      <c r="D95" s="234">
        <v>1222.3</v>
      </c>
      <c r="E95" s="234">
        <v>1205.8</v>
      </c>
      <c r="F95" s="234">
        <v>1171.27</v>
      </c>
      <c r="G95" s="234">
        <v>1129.6199999999999</v>
      </c>
      <c r="H95" s="237"/>
      <c r="I95" s="279">
        <v>563500</v>
      </c>
      <c r="J95" s="279">
        <v>160544</v>
      </c>
      <c r="K95" s="279">
        <v>36356</v>
      </c>
      <c r="L95" s="279">
        <f t="shared" si="32"/>
        <v>196900</v>
      </c>
      <c r="M95" s="249">
        <f t="shared" si="33"/>
        <v>760400</v>
      </c>
      <c r="N95" s="234">
        <v>1129.6199999999999</v>
      </c>
      <c r="O95" s="249">
        <f t="shared" si="34"/>
        <v>33888.6</v>
      </c>
      <c r="P95" s="237"/>
      <c r="Q95" s="254">
        <f t="shared" si="35"/>
        <v>5.1196711301461147E-2</v>
      </c>
      <c r="R95" s="254">
        <f t="shared" si="36"/>
        <v>-1.3499140963756852E-2</v>
      </c>
      <c r="S95" s="254">
        <f t="shared" si="37"/>
        <v>-2.8636589815889846E-2</v>
      </c>
      <c r="T95" s="254">
        <f t="shared" si="38"/>
        <v>3.0203268406048165E-3</v>
      </c>
      <c r="U95" s="254">
        <f t="shared" si="39"/>
        <v>-3.5559691616792108E-2</v>
      </c>
      <c r="V95" s="255"/>
      <c r="W95" s="234">
        <f t="shared" si="40"/>
        <v>1174.8076182185953</v>
      </c>
      <c r="X95" s="234">
        <f t="shared" si="41"/>
        <v>1174.8076182185953</v>
      </c>
      <c r="Y95" s="234">
        <f t="shared" si="42"/>
        <v>-45.187618218595389</v>
      </c>
      <c r="Z95" s="234">
        <f t="shared" si="43"/>
        <v>45.187618218595389</v>
      </c>
      <c r="AA95" s="249">
        <f t="shared" si="44"/>
        <v>100434.64155340704</v>
      </c>
      <c r="AB95" s="256"/>
      <c r="AC95" s="283">
        <f t="shared" si="45"/>
        <v>33888.6</v>
      </c>
      <c r="AD95" s="283">
        <f t="shared" si="46"/>
        <v>100434.64155340704</v>
      </c>
      <c r="AE95" s="249">
        <f t="shared" si="47"/>
        <v>134323</v>
      </c>
      <c r="AF95" s="257"/>
    </row>
    <row r="96" spans="1:32" x14ac:dyDescent="0.25">
      <c r="A96" s="278" t="s">
        <v>158</v>
      </c>
      <c r="B96" s="231">
        <v>60003</v>
      </c>
      <c r="C96" s="234">
        <v>183.9</v>
      </c>
      <c r="D96" s="234">
        <v>174.2</v>
      </c>
      <c r="E96" s="234">
        <v>167</v>
      </c>
      <c r="F96" s="234">
        <v>177</v>
      </c>
      <c r="G96" s="234">
        <v>178.72</v>
      </c>
      <c r="H96" s="237"/>
      <c r="I96" s="279">
        <v>87000</v>
      </c>
      <c r="J96" s="279">
        <v>34167</v>
      </c>
      <c r="K96" s="279"/>
      <c r="L96" s="279">
        <f t="shared" si="32"/>
        <v>34167</v>
      </c>
      <c r="M96" s="249">
        <f t="shared" si="33"/>
        <v>121167</v>
      </c>
      <c r="N96" s="234">
        <v>178.72</v>
      </c>
      <c r="O96" s="249">
        <f t="shared" si="34"/>
        <v>5361.6</v>
      </c>
      <c r="P96" s="237"/>
      <c r="Q96" s="254">
        <f t="shared" si="35"/>
        <v>-5.274605764002184E-2</v>
      </c>
      <c r="R96" s="254">
        <f t="shared" si="36"/>
        <v>-4.1331802525832316E-2</v>
      </c>
      <c r="S96" s="254">
        <f t="shared" si="37"/>
        <v>5.9880239520958084E-2</v>
      </c>
      <c r="T96" s="254">
        <f t="shared" si="38"/>
        <v>-1.1399206881632021E-2</v>
      </c>
      <c r="U96" s="254">
        <f t="shared" si="39"/>
        <v>9.7175141242937784E-3</v>
      </c>
      <c r="V96" s="255"/>
      <c r="W96" s="234">
        <f t="shared" si="40"/>
        <v>174.98234038195113</v>
      </c>
      <c r="X96" s="234">
        <f t="shared" si="41"/>
        <v>178.72</v>
      </c>
      <c r="Y96" s="234">
        <f t="shared" si="42"/>
        <v>3.7376596180488662</v>
      </c>
      <c r="Z96" s="234">
        <f t="shared" si="43"/>
        <v>0</v>
      </c>
      <c r="AA96" s="249">
        <f t="shared" si="44"/>
        <v>0</v>
      </c>
      <c r="AB96" s="256"/>
      <c r="AC96" s="283">
        <f t="shared" si="45"/>
        <v>5361.6</v>
      </c>
      <c r="AD96" s="283">
        <f t="shared" si="46"/>
        <v>0</v>
      </c>
      <c r="AE96" s="249">
        <f t="shared" si="47"/>
        <v>5362</v>
      </c>
      <c r="AF96" s="257"/>
    </row>
    <row r="97" spans="1:32" x14ac:dyDescent="0.25">
      <c r="A97" s="278" t="s">
        <v>159</v>
      </c>
      <c r="B97" s="231">
        <v>43007</v>
      </c>
      <c r="C97" s="234">
        <v>378.54</v>
      </c>
      <c r="D97" s="234">
        <v>378.32</v>
      </c>
      <c r="E97" s="234">
        <v>377.91</v>
      </c>
      <c r="F97" s="234">
        <v>397.37</v>
      </c>
      <c r="G97" s="234">
        <v>398.68</v>
      </c>
      <c r="H97" s="237"/>
      <c r="I97" s="279">
        <v>195000</v>
      </c>
      <c r="J97" s="279">
        <v>72402</v>
      </c>
      <c r="K97" s="279"/>
      <c r="L97" s="279">
        <f t="shared" si="32"/>
        <v>72402</v>
      </c>
      <c r="M97" s="249">
        <f t="shared" si="33"/>
        <v>267402</v>
      </c>
      <c r="N97" s="234">
        <v>398.68</v>
      </c>
      <c r="O97" s="249">
        <f t="shared" si="34"/>
        <v>11960.4</v>
      </c>
      <c r="P97" s="237"/>
      <c r="Q97" s="254">
        <f t="shared" si="35"/>
        <v>-5.8118032440436225E-4</v>
      </c>
      <c r="R97" s="254">
        <f t="shared" si="36"/>
        <v>-1.083738633960584E-3</v>
      </c>
      <c r="S97" s="254">
        <f t="shared" si="37"/>
        <v>5.1493741896218616E-2</v>
      </c>
      <c r="T97" s="254">
        <f t="shared" si="38"/>
        <v>1.6609607645951225E-2</v>
      </c>
      <c r="U97" s="254">
        <f t="shared" si="39"/>
        <v>3.2966756423484468E-3</v>
      </c>
      <c r="V97" s="255"/>
      <c r="W97" s="234">
        <f t="shared" si="40"/>
        <v>403.97015979027162</v>
      </c>
      <c r="X97" s="234">
        <f t="shared" si="41"/>
        <v>403.97015979027162</v>
      </c>
      <c r="Y97" s="234">
        <f t="shared" si="42"/>
        <v>-5.2901597902716162</v>
      </c>
      <c r="Z97" s="234">
        <f t="shared" si="43"/>
        <v>5.2901597902716162</v>
      </c>
      <c r="AA97" s="249">
        <f t="shared" si="44"/>
        <v>11757.984227580564</v>
      </c>
      <c r="AB97" s="256"/>
      <c r="AC97" s="283">
        <f t="shared" si="45"/>
        <v>11960.4</v>
      </c>
      <c r="AD97" s="283">
        <f t="shared" si="46"/>
        <v>11757.984227580564</v>
      </c>
      <c r="AE97" s="249">
        <f t="shared" si="47"/>
        <v>23718</v>
      </c>
      <c r="AF97" s="257"/>
    </row>
    <row r="98" spans="1:32" x14ac:dyDescent="0.25">
      <c r="A98" s="278" t="s">
        <v>160</v>
      </c>
      <c r="B98" s="231">
        <v>15001</v>
      </c>
      <c r="C98" s="234">
        <v>161</v>
      </c>
      <c r="D98" s="234">
        <v>177</v>
      </c>
      <c r="E98" s="234">
        <v>171</v>
      </c>
      <c r="F98" s="234">
        <v>160</v>
      </c>
      <c r="G98" s="234">
        <v>138</v>
      </c>
      <c r="H98" s="237"/>
      <c r="I98" s="279">
        <v>70500</v>
      </c>
      <c r="J98" s="279">
        <v>261536</v>
      </c>
      <c r="K98" s="279"/>
      <c r="L98" s="279">
        <f t="shared" si="32"/>
        <v>261536</v>
      </c>
      <c r="M98" s="249">
        <f t="shared" si="33"/>
        <v>332036</v>
      </c>
      <c r="N98" s="234">
        <v>138</v>
      </c>
      <c r="O98" s="249">
        <f t="shared" si="34"/>
        <v>4140</v>
      </c>
      <c r="P98" s="237"/>
      <c r="Q98" s="254">
        <f t="shared" si="35"/>
        <v>9.9378881987577633E-2</v>
      </c>
      <c r="R98" s="254">
        <f t="shared" si="36"/>
        <v>-3.3898305084745763E-2</v>
      </c>
      <c r="S98" s="254">
        <f t="shared" si="37"/>
        <v>-6.4327485380116955E-2</v>
      </c>
      <c r="T98" s="254">
        <f t="shared" si="38"/>
        <v>3.8436384090497394E-4</v>
      </c>
      <c r="U98" s="254">
        <f t="shared" si="39"/>
        <v>-0.13750000000000001</v>
      </c>
      <c r="V98" s="255"/>
      <c r="W98" s="234">
        <f t="shared" si="40"/>
        <v>160.06149821454477</v>
      </c>
      <c r="X98" s="234">
        <f t="shared" si="41"/>
        <v>160.06149821454477</v>
      </c>
      <c r="Y98" s="234">
        <f t="shared" si="42"/>
        <v>-22.06149821454477</v>
      </c>
      <c r="Z98" s="234">
        <f t="shared" si="43"/>
        <v>22.06149821454477</v>
      </c>
      <c r="AA98" s="249">
        <f t="shared" si="44"/>
        <v>49034.199027492075</v>
      </c>
      <c r="AB98" s="256"/>
      <c r="AC98" s="283">
        <f t="shared" si="45"/>
        <v>4140</v>
      </c>
      <c r="AD98" s="283">
        <f t="shared" si="46"/>
        <v>49034.199027492075</v>
      </c>
      <c r="AE98" s="249">
        <f t="shared" si="47"/>
        <v>53174</v>
      </c>
      <c r="AF98" s="257"/>
    </row>
    <row r="99" spans="1:32" x14ac:dyDescent="0.25">
      <c r="A99" s="278" t="s">
        <v>161</v>
      </c>
      <c r="B99" s="231">
        <v>15002</v>
      </c>
      <c r="C99" s="234">
        <v>457.5</v>
      </c>
      <c r="D99" s="234">
        <v>441.36</v>
      </c>
      <c r="E99" s="234">
        <v>444.87</v>
      </c>
      <c r="F99" s="234">
        <v>433.5</v>
      </c>
      <c r="G99" s="234">
        <v>442.5</v>
      </c>
      <c r="H99" s="237"/>
      <c r="I99" s="279">
        <v>220000</v>
      </c>
      <c r="J99" s="279">
        <v>713925</v>
      </c>
      <c r="K99" s="279"/>
      <c r="L99" s="279">
        <f t="shared" si="32"/>
        <v>713925</v>
      </c>
      <c r="M99" s="249">
        <f t="shared" si="33"/>
        <v>933925</v>
      </c>
      <c r="N99" s="234">
        <v>442.5</v>
      </c>
      <c r="O99" s="249">
        <f t="shared" si="34"/>
        <v>13275</v>
      </c>
      <c r="P99" s="237"/>
      <c r="Q99" s="254">
        <f t="shared" si="35"/>
        <v>-3.5278688524590131E-2</v>
      </c>
      <c r="R99" s="254">
        <f t="shared" si="36"/>
        <v>7.9526916802609912E-3</v>
      </c>
      <c r="S99" s="254">
        <f t="shared" si="37"/>
        <v>-2.555802818800999E-2</v>
      </c>
      <c r="T99" s="254">
        <f t="shared" si="38"/>
        <v>-1.7628008344113044E-2</v>
      </c>
      <c r="U99" s="254">
        <f t="shared" si="39"/>
        <v>2.0761245674740483E-2</v>
      </c>
      <c r="V99" s="255"/>
      <c r="W99" s="234">
        <f t="shared" si="40"/>
        <v>425.85825838282699</v>
      </c>
      <c r="X99" s="234">
        <f t="shared" si="41"/>
        <v>442.5</v>
      </c>
      <c r="Y99" s="234">
        <f t="shared" si="42"/>
        <v>16.641741617173011</v>
      </c>
      <c r="Z99" s="234">
        <f t="shared" si="43"/>
        <v>0</v>
      </c>
      <c r="AA99" s="249">
        <f t="shared" si="44"/>
        <v>0</v>
      </c>
      <c r="AB99" s="256"/>
      <c r="AC99" s="283">
        <f t="shared" si="45"/>
        <v>13275</v>
      </c>
      <c r="AD99" s="283">
        <f t="shared" si="46"/>
        <v>0</v>
      </c>
      <c r="AE99" s="249">
        <f t="shared" si="47"/>
        <v>13275</v>
      </c>
      <c r="AF99" s="257"/>
    </row>
    <row r="100" spans="1:32" x14ac:dyDescent="0.25">
      <c r="A100" s="278" t="s">
        <v>162</v>
      </c>
      <c r="B100" s="231">
        <v>46001</v>
      </c>
      <c r="C100" s="234">
        <v>2832.79</v>
      </c>
      <c r="D100" s="234">
        <v>2825.25</v>
      </c>
      <c r="E100" s="234">
        <v>2878.35</v>
      </c>
      <c r="F100" s="234">
        <v>2967.04</v>
      </c>
      <c r="G100" s="234">
        <v>3003.11</v>
      </c>
      <c r="H100" s="237"/>
      <c r="I100" s="279">
        <v>1492500</v>
      </c>
      <c r="J100" s="279">
        <v>414829</v>
      </c>
      <c r="K100" s="279">
        <v>62917</v>
      </c>
      <c r="L100" s="279">
        <f t="shared" si="32"/>
        <v>477746</v>
      </c>
      <c r="M100" s="249">
        <f t="shared" si="33"/>
        <v>1970246</v>
      </c>
      <c r="N100" s="234">
        <v>3003.11</v>
      </c>
      <c r="O100" s="249">
        <f t="shared" si="34"/>
        <v>90093.3</v>
      </c>
      <c r="P100" s="237"/>
      <c r="Q100" s="254">
        <f t="shared" si="35"/>
        <v>-2.6616868881914873E-3</v>
      </c>
      <c r="R100" s="254">
        <f t="shared" si="36"/>
        <v>1.879479692062646E-2</v>
      </c>
      <c r="S100" s="254">
        <f t="shared" si="37"/>
        <v>3.0812792051001462E-2</v>
      </c>
      <c r="T100" s="254">
        <f t="shared" si="38"/>
        <v>1.5648634027812146E-2</v>
      </c>
      <c r="U100" s="254">
        <f t="shared" si="39"/>
        <v>1.2156897109577278E-2</v>
      </c>
      <c r="V100" s="255"/>
      <c r="W100" s="234">
        <f t="shared" si="40"/>
        <v>3013.4701231058798</v>
      </c>
      <c r="X100" s="234">
        <f t="shared" si="41"/>
        <v>3013.4701231058798</v>
      </c>
      <c r="Y100" s="234">
        <f t="shared" si="42"/>
        <v>-10.360123105879666</v>
      </c>
      <c r="Z100" s="234">
        <f t="shared" si="43"/>
        <v>10.360123105879666</v>
      </c>
      <c r="AA100" s="249">
        <f t="shared" si="44"/>
        <v>23026.556645554876</v>
      </c>
      <c r="AB100" s="256"/>
      <c r="AC100" s="283">
        <f t="shared" si="45"/>
        <v>90093.3</v>
      </c>
      <c r="AD100" s="283">
        <f t="shared" si="46"/>
        <v>23026.556645554876</v>
      </c>
      <c r="AE100" s="249">
        <f t="shared" si="47"/>
        <v>113120</v>
      </c>
      <c r="AF100" s="257"/>
    </row>
    <row r="101" spans="1:32" x14ac:dyDescent="0.25">
      <c r="A101" s="278" t="s">
        <v>163</v>
      </c>
      <c r="B101" s="231">
        <v>33002</v>
      </c>
      <c r="C101" s="234">
        <v>280</v>
      </c>
      <c r="D101" s="234">
        <v>280</v>
      </c>
      <c r="E101" s="234">
        <v>277</v>
      </c>
      <c r="F101" s="234">
        <v>271</v>
      </c>
      <c r="G101" s="234">
        <v>283</v>
      </c>
      <c r="H101" s="237"/>
      <c r="I101" s="279">
        <v>141500</v>
      </c>
      <c r="J101" s="279">
        <v>32972</v>
      </c>
      <c r="K101" s="279">
        <v>10946</v>
      </c>
      <c r="L101" s="279">
        <f t="shared" si="32"/>
        <v>43918</v>
      </c>
      <c r="M101" s="249">
        <f t="shared" si="33"/>
        <v>185418</v>
      </c>
      <c r="N101" s="234">
        <v>283</v>
      </c>
      <c r="O101" s="249">
        <f t="shared" si="34"/>
        <v>8490</v>
      </c>
      <c r="P101" s="237"/>
      <c r="Q101" s="254">
        <f t="shared" si="35"/>
        <v>0</v>
      </c>
      <c r="R101" s="254">
        <f t="shared" si="36"/>
        <v>-1.0714285714285714E-2</v>
      </c>
      <c r="S101" s="254">
        <f t="shared" si="37"/>
        <v>-2.1660649819494584E-2</v>
      </c>
      <c r="T101" s="254">
        <f t="shared" si="38"/>
        <v>-1.0791645177926766E-2</v>
      </c>
      <c r="U101" s="254">
        <f t="shared" si="39"/>
        <v>4.4280442804428041E-2</v>
      </c>
      <c r="V101" s="255"/>
      <c r="W101" s="234">
        <f t="shared" si="40"/>
        <v>268.07546415678183</v>
      </c>
      <c r="X101" s="234">
        <f t="shared" si="41"/>
        <v>283</v>
      </c>
      <c r="Y101" s="234">
        <f t="shared" si="42"/>
        <v>14.924535843218166</v>
      </c>
      <c r="Z101" s="234">
        <f t="shared" si="43"/>
        <v>0</v>
      </c>
      <c r="AA101" s="249">
        <f t="shared" si="44"/>
        <v>0</v>
      </c>
      <c r="AB101" s="256"/>
      <c r="AC101" s="283">
        <f t="shared" si="45"/>
        <v>8490</v>
      </c>
      <c r="AD101" s="283">
        <f t="shared" si="46"/>
        <v>0</v>
      </c>
      <c r="AE101" s="249">
        <f t="shared" si="47"/>
        <v>8490</v>
      </c>
      <c r="AF101" s="257"/>
    </row>
    <row r="102" spans="1:32" x14ac:dyDescent="0.25">
      <c r="A102" s="278" t="s">
        <v>164</v>
      </c>
      <c r="B102" s="231">
        <v>25004</v>
      </c>
      <c r="C102" s="234">
        <v>932.3</v>
      </c>
      <c r="D102" s="234">
        <v>958.25</v>
      </c>
      <c r="E102" s="234">
        <v>987.2</v>
      </c>
      <c r="F102" s="234">
        <v>991.99</v>
      </c>
      <c r="G102" s="234">
        <v>978.98</v>
      </c>
      <c r="H102" s="237"/>
      <c r="I102" s="279">
        <v>493500</v>
      </c>
      <c r="J102" s="279">
        <v>133164</v>
      </c>
      <c r="K102" s="279">
        <v>41696</v>
      </c>
      <c r="L102" s="279">
        <f t="shared" si="32"/>
        <v>174860</v>
      </c>
      <c r="M102" s="249">
        <f t="shared" si="33"/>
        <v>668360</v>
      </c>
      <c r="N102" s="234">
        <v>978.98</v>
      </c>
      <c r="O102" s="249">
        <f t="shared" si="34"/>
        <v>29369.4</v>
      </c>
      <c r="P102" s="237"/>
      <c r="Q102" s="254">
        <f t="shared" si="35"/>
        <v>2.78343880725089E-2</v>
      </c>
      <c r="R102" s="254">
        <f t="shared" si="36"/>
        <v>3.0211322723715153E-2</v>
      </c>
      <c r="S102" s="254">
        <f t="shared" si="37"/>
        <v>4.8521069692057973E-3</v>
      </c>
      <c r="T102" s="254">
        <f t="shared" si="38"/>
        <v>2.0965939255143284E-2</v>
      </c>
      <c r="U102" s="254">
        <f t="shared" si="39"/>
        <v>-1.3115051563019779E-2</v>
      </c>
      <c r="V102" s="255"/>
      <c r="W102" s="234">
        <f t="shared" si="40"/>
        <v>1012.7880020817097</v>
      </c>
      <c r="X102" s="234">
        <f t="shared" si="41"/>
        <v>1012.7880020817097</v>
      </c>
      <c r="Y102" s="234">
        <f t="shared" si="42"/>
        <v>-33.808002081709674</v>
      </c>
      <c r="Z102" s="234">
        <f t="shared" si="43"/>
        <v>33.808002081709674</v>
      </c>
      <c r="AA102" s="249">
        <f t="shared" si="44"/>
        <v>75142.145228536348</v>
      </c>
      <c r="AB102" s="256"/>
      <c r="AC102" s="283">
        <f t="shared" si="45"/>
        <v>29369.4</v>
      </c>
      <c r="AD102" s="283">
        <f t="shared" si="46"/>
        <v>75142.145228536348</v>
      </c>
      <c r="AE102" s="249">
        <f t="shared" si="47"/>
        <v>104512</v>
      </c>
      <c r="AF102" s="257"/>
    </row>
    <row r="103" spans="1:32" x14ac:dyDescent="0.25">
      <c r="A103" s="278" t="s">
        <v>165</v>
      </c>
      <c r="B103" s="231">
        <v>29004</v>
      </c>
      <c r="C103" s="234">
        <v>456.2</v>
      </c>
      <c r="D103" s="234">
        <v>465.05</v>
      </c>
      <c r="E103" s="234">
        <v>453.04</v>
      </c>
      <c r="F103" s="234">
        <v>443.01</v>
      </c>
      <c r="G103" s="234">
        <v>424.03</v>
      </c>
      <c r="H103" s="237"/>
      <c r="I103" s="279">
        <v>211500</v>
      </c>
      <c r="J103" s="279">
        <v>64008</v>
      </c>
      <c r="K103" s="279">
        <v>19128</v>
      </c>
      <c r="L103" s="279">
        <f t="shared" si="32"/>
        <v>83136</v>
      </c>
      <c r="M103" s="249">
        <f t="shared" si="33"/>
        <v>294636</v>
      </c>
      <c r="N103" s="234">
        <v>424.03</v>
      </c>
      <c r="O103" s="249">
        <f t="shared" si="34"/>
        <v>12720.9</v>
      </c>
      <c r="P103" s="237"/>
      <c r="Q103" s="254">
        <f t="shared" si="35"/>
        <v>1.9399386234107897E-2</v>
      </c>
      <c r="R103" s="254">
        <f t="shared" si="36"/>
        <v>-2.5825180088162543E-2</v>
      </c>
      <c r="S103" s="254">
        <f t="shared" si="37"/>
        <v>-2.2139325445876809E-2</v>
      </c>
      <c r="T103" s="254">
        <f t="shared" si="38"/>
        <v>-9.5217064333104843E-3</v>
      </c>
      <c r="U103" s="254">
        <f t="shared" si="39"/>
        <v>-4.2843276675470124E-2</v>
      </c>
      <c r="V103" s="255"/>
      <c r="W103" s="234">
        <f t="shared" si="40"/>
        <v>438.79178883297908</v>
      </c>
      <c r="X103" s="234">
        <f t="shared" si="41"/>
        <v>438.79178883297908</v>
      </c>
      <c r="Y103" s="234">
        <f t="shared" si="42"/>
        <v>-14.761788832979107</v>
      </c>
      <c r="Z103" s="234">
        <f t="shared" si="43"/>
        <v>14.761788832979107</v>
      </c>
      <c r="AA103" s="249">
        <f t="shared" si="44"/>
        <v>32809.761358858988</v>
      </c>
      <c r="AB103" s="256"/>
      <c r="AC103" s="283">
        <f t="shared" si="45"/>
        <v>12720.9</v>
      </c>
      <c r="AD103" s="283">
        <f t="shared" si="46"/>
        <v>32809.761358858988</v>
      </c>
      <c r="AE103" s="249">
        <f t="shared" si="47"/>
        <v>45531</v>
      </c>
      <c r="AF103" s="257"/>
    </row>
    <row r="104" spans="1:32" x14ac:dyDescent="0.25">
      <c r="A104" s="278" t="s">
        <v>166</v>
      </c>
      <c r="B104" s="231">
        <v>17002</v>
      </c>
      <c r="C104" s="234">
        <v>2783.9</v>
      </c>
      <c r="D104" s="234">
        <v>2791.14</v>
      </c>
      <c r="E104" s="234">
        <v>2795.95</v>
      </c>
      <c r="F104" s="234">
        <v>2783.64</v>
      </c>
      <c r="G104" s="234">
        <v>2801.72</v>
      </c>
      <c r="H104" s="237"/>
      <c r="I104" s="279">
        <v>1397000</v>
      </c>
      <c r="J104" s="279">
        <v>581379</v>
      </c>
      <c r="K104" s="279"/>
      <c r="L104" s="279">
        <f t="shared" si="32"/>
        <v>581379</v>
      </c>
      <c r="M104" s="249">
        <f t="shared" si="33"/>
        <v>1978379</v>
      </c>
      <c r="N104" s="234">
        <v>2801.72</v>
      </c>
      <c r="O104" s="249">
        <f t="shared" si="34"/>
        <v>84051.599999999991</v>
      </c>
      <c r="P104" s="237"/>
      <c r="Q104" s="254">
        <f t="shared" si="35"/>
        <v>2.6006681274470282E-3</v>
      </c>
      <c r="R104" s="254">
        <f t="shared" si="36"/>
        <v>1.7233101886684099E-3</v>
      </c>
      <c r="S104" s="254">
        <f t="shared" si="37"/>
        <v>-4.402796902662761E-3</v>
      </c>
      <c r="T104" s="254">
        <f t="shared" si="38"/>
        <v>-2.627286218244082E-5</v>
      </c>
      <c r="U104" s="254">
        <f t="shared" si="39"/>
        <v>6.4950927562471899E-3</v>
      </c>
      <c r="V104" s="255"/>
      <c r="W104" s="234">
        <f t="shared" si="40"/>
        <v>2783.5668658099144</v>
      </c>
      <c r="X104" s="234">
        <f t="shared" si="41"/>
        <v>2801.72</v>
      </c>
      <c r="Y104" s="234">
        <f t="shared" si="42"/>
        <v>18.153134190085439</v>
      </c>
      <c r="Z104" s="234">
        <f t="shared" si="43"/>
        <v>0</v>
      </c>
      <c r="AA104" s="249">
        <f t="shared" si="44"/>
        <v>0</v>
      </c>
      <c r="AB104" s="256"/>
      <c r="AC104" s="283">
        <f t="shared" si="45"/>
        <v>84051.599999999991</v>
      </c>
      <c r="AD104" s="283">
        <f t="shared" si="46"/>
        <v>0</v>
      </c>
      <c r="AE104" s="249">
        <f t="shared" si="47"/>
        <v>84052</v>
      </c>
      <c r="AF104" s="257"/>
    </row>
    <row r="105" spans="1:32" x14ac:dyDescent="0.25">
      <c r="A105" s="278" t="s">
        <v>167</v>
      </c>
      <c r="B105" s="231">
        <v>62006</v>
      </c>
      <c r="C105" s="234">
        <v>660.42</v>
      </c>
      <c r="D105" s="234">
        <v>627.02</v>
      </c>
      <c r="E105" s="234">
        <v>618.41999999999996</v>
      </c>
      <c r="F105" s="234">
        <v>603.86</v>
      </c>
      <c r="G105" s="234">
        <v>621.14</v>
      </c>
      <c r="H105" s="237"/>
      <c r="I105" s="279">
        <v>310500</v>
      </c>
      <c r="J105" s="279">
        <v>177672</v>
      </c>
      <c r="K105" s="279"/>
      <c r="L105" s="279">
        <f t="shared" ref="L105:L136" si="48">+J105+K105</f>
        <v>177672</v>
      </c>
      <c r="M105" s="249">
        <f t="shared" ref="M105:M136" si="49">I105+L105</f>
        <v>488172</v>
      </c>
      <c r="N105" s="234">
        <v>621.14</v>
      </c>
      <c r="O105" s="249">
        <f t="shared" ref="O105:O136" si="50">N105*30</f>
        <v>18634.2</v>
      </c>
      <c r="P105" s="237"/>
      <c r="Q105" s="254">
        <f t="shared" ref="Q105:Q136" si="51">(D105-C105)/C105</f>
        <v>-5.0573877229641712E-2</v>
      </c>
      <c r="R105" s="254">
        <f t="shared" ref="R105:R136" si="52">(E105-D105)/D105</f>
        <v>-1.3715670951484838E-2</v>
      </c>
      <c r="S105" s="254">
        <f t="shared" ref="S105:S136" si="53">(F105-E105)/E105</f>
        <v>-2.3543869861906062E-2</v>
      </c>
      <c r="T105" s="254">
        <f t="shared" ref="T105:T136" si="54">AVERAGE(Q105:S105)</f>
        <v>-2.9277806014344199E-2</v>
      </c>
      <c r="U105" s="254">
        <f t="shared" ref="U105:U136" si="55">(G105-F105)/F105</f>
        <v>2.8615904348690047E-2</v>
      </c>
      <c r="V105" s="255"/>
      <c r="W105" s="234">
        <f t="shared" ref="W105:W136" si="56">(1+T105)*F105</f>
        <v>586.18030406017817</v>
      </c>
      <c r="X105" s="234">
        <f t="shared" ref="X105:X136" si="57">IF(W105&gt;G105,W105,G105)</f>
        <v>621.14</v>
      </c>
      <c r="Y105" s="234">
        <f t="shared" ref="Y105:Y136" si="58">G105-W105</f>
        <v>34.959695939821813</v>
      </c>
      <c r="Z105" s="234">
        <f t="shared" ref="Z105:Z136" si="59">IF(Y105&lt;0,-Y105,0)</f>
        <v>0</v>
      </c>
      <c r="AA105" s="249">
        <f t="shared" ref="AA105:AA136" si="60">($AA$3/$Z$158)*Z105</f>
        <v>0</v>
      </c>
      <c r="AB105" s="256"/>
      <c r="AC105" s="283">
        <f t="shared" ref="AC105:AC136" si="61">O105</f>
        <v>18634.2</v>
      </c>
      <c r="AD105" s="283">
        <f t="shared" ref="AD105:AD136" si="62">AA105</f>
        <v>0</v>
      </c>
      <c r="AE105" s="249">
        <f t="shared" si="47"/>
        <v>18634</v>
      </c>
      <c r="AF105" s="257"/>
    </row>
    <row r="106" spans="1:32" x14ac:dyDescent="0.25">
      <c r="A106" s="278" t="s">
        <v>168</v>
      </c>
      <c r="B106" s="231">
        <v>43002</v>
      </c>
      <c r="C106" s="234">
        <v>244</v>
      </c>
      <c r="D106" s="234">
        <v>249</v>
      </c>
      <c r="E106" s="234">
        <v>239</v>
      </c>
      <c r="F106" s="234">
        <v>245</v>
      </c>
      <c r="G106" s="234">
        <v>236</v>
      </c>
      <c r="H106" s="237"/>
      <c r="I106" s="279">
        <v>117000</v>
      </c>
      <c r="J106" s="279">
        <v>15530</v>
      </c>
      <c r="K106" s="279">
        <v>24012</v>
      </c>
      <c r="L106" s="279">
        <f t="shared" si="48"/>
        <v>39542</v>
      </c>
      <c r="M106" s="249">
        <f t="shared" si="49"/>
        <v>156542</v>
      </c>
      <c r="N106" s="234">
        <v>236</v>
      </c>
      <c r="O106" s="249">
        <f t="shared" si="50"/>
        <v>7080</v>
      </c>
      <c r="P106" s="237"/>
      <c r="Q106" s="254">
        <f t="shared" si="51"/>
        <v>2.0491803278688523E-2</v>
      </c>
      <c r="R106" s="254">
        <f t="shared" si="52"/>
        <v>-4.0160642570281124E-2</v>
      </c>
      <c r="S106" s="254">
        <f t="shared" si="53"/>
        <v>2.5104602510460251E-2</v>
      </c>
      <c r="T106" s="254">
        <f t="shared" si="54"/>
        <v>1.8119210729558831E-3</v>
      </c>
      <c r="U106" s="254">
        <f t="shared" si="55"/>
        <v>-3.6734693877551024E-2</v>
      </c>
      <c r="V106" s="255"/>
      <c r="W106" s="234">
        <f t="shared" si="56"/>
        <v>245.44392066287421</v>
      </c>
      <c r="X106" s="234">
        <f t="shared" si="57"/>
        <v>245.44392066287421</v>
      </c>
      <c r="Y106" s="234">
        <f t="shared" si="58"/>
        <v>-9.4439206628742056</v>
      </c>
      <c r="Z106" s="234">
        <f t="shared" si="59"/>
        <v>9.4439206628742056</v>
      </c>
      <c r="AA106" s="249">
        <f t="shared" si="60"/>
        <v>20990.192093024816</v>
      </c>
      <c r="AB106" s="256"/>
      <c r="AC106" s="283">
        <f t="shared" si="61"/>
        <v>7080</v>
      </c>
      <c r="AD106" s="283">
        <f t="shared" si="62"/>
        <v>20990.192093024816</v>
      </c>
      <c r="AE106" s="249">
        <f t="shared" si="47"/>
        <v>28070</v>
      </c>
      <c r="AF106" s="257"/>
    </row>
    <row r="107" spans="1:32" x14ac:dyDescent="0.25">
      <c r="A107" s="278" t="s">
        <v>169</v>
      </c>
      <c r="B107" s="231">
        <v>17003</v>
      </c>
      <c r="C107" s="234">
        <v>200</v>
      </c>
      <c r="D107" s="234">
        <v>215</v>
      </c>
      <c r="E107" s="234">
        <v>213</v>
      </c>
      <c r="F107" s="234">
        <v>228</v>
      </c>
      <c r="G107" s="234">
        <v>220.2</v>
      </c>
      <c r="H107" s="237"/>
      <c r="I107" s="279">
        <v>109000</v>
      </c>
      <c r="J107" s="279">
        <v>32942</v>
      </c>
      <c r="K107" s="279">
        <v>3683</v>
      </c>
      <c r="L107" s="279">
        <f t="shared" si="48"/>
        <v>36625</v>
      </c>
      <c r="M107" s="249">
        <f t="shared" si="49"/>
        <v>145625</v>
      </c>
      <c r="N107" s="234">
        <v>220.2</v>
      </c>
      <c r="O107" s="249">
        <f t="shared" si="50"/>
        <v>6606</v>
      </c>
      <c r="P107" s="237"/>
      <c r="Q107" s="254">
        <f t="shared" si="51"/>
        <v>7.4999999999999997E-2</v>
      </c>
      <c r="R107" s="254">
        <f t="shared" si="52"/>
        <v>-9.3023255813953487E-3</v>
      </c>
      <c r="S107" s="254">
        <f t="shared" si="53"/>
        <v>7.0422535211267609E-2</v>
      </c>
      <c r="T107" s="254">
        <f t="shared" si="54"/>
        <v>4.5373403209957419E-2</v>
      </c>
      <c r="U107" s="254">
        <f t="shared" si="55"/>
        <v>-3.4210526315789525E-2</v>
      </c>
      <c r="V107" s="255"/>
      <c r="W107" s="234">
        <f t="shared" si="56"/>
        <v>238.34513593187032</v>
      </c>
      <c r="X107" s="234">
        <f t="shared" si="57"/>
        <v>238.34513593187032</v>
      </c>
      <c r="Y107" s="234">
        <f t="shared" si="58"/>
        <v>-18.145135931870328</v>
      </c>
      <c r="Z107" s="234">
        <f t="shared" si="59"/>
        <v>18.145135931870328</v>
      </c>
      <c r="AA107" s="249">
        <f t="shared" si="60"/>
        <v>40329.636637172822</v>
      </c>
      <c r="AB107" s="256"/>
      <c r="AC107" s="283">
        <f t="shared" si="61"/>
        <v>6606</v>
      </c>
      <c r="AD107" s="283">
        <f t="shared" si="62"/>
        <v>40329.636637172822</v>
      </c>
      <c r="AE107" s="249">
        <f t="shared" si="47"/>
        <v>46936</v>
      </c>
      <c r="AF107" s="257"/>
    </row>
    <row r="108" spans="1:32" x14ac:dyDescent="0.25">
      <c r="A108" s="278" t="s">
        <v>170</v>
      </c>
      <c r="B108" s="231">
        <v>51003</v>
      </c>
      <c r="C108" s="234">
        <v>246</v>
      </c>
      <c r="D108" s="234">
        <v>237</v>
      </c>
      <c r="E108" s="234">
        <v>237</v>
      </c>
      <c r="F108" s="234">
        <v>249</v>
      </c>
      <c r="G108" s="234">
        <v>268</v>
      </c>
      <c r="H108" s="237"/>
      <c r="I108" s="279">
        <v>134000</v>
      </c>
      <c r="J108" s="279">
        <v>67211</v>
      </c>
      <c r="K108" s="279"/>
      <c r="L108" s="279">
        <f t="shared" si="48"/>
        <v>67211</v>
      </c>
      <c r="M108" s="249">
        <f t="shared" si="49"/>
        <v>201211</v>
      </c>
      <c r="N108" s="234">
        <v>268</v>
      </c>
      <c r="O108" s="249">
        <f t="shared" si="50"/>
        <v>8040</v>
      </c>
      <c r="P108" s="237"/>
      <c r="Q108" s="254">
        <f t="shared" si="51"/>
        <v>-3.6585365853658534E-2</v>
      </c>
      <c r="R108" s="254">
        <f t="shared" si="52"/>
        <v>0</v>
      </c>
      <c r="S108" s="254">
        <f t="shared" si="53"/>
        <v>5.0632911392405063E-2</v>
      </c>
      <c r="T108" s="254">
        <f t="shared" si="54"/>
        <v>4.6825151795821763E-3</v>
      </c>
      <c r="U108" s="254">
        <f t="shared" si="55"/>
        <v>7.6305220883534142E-2</v>
      </c>
      <c r="V108" s="255"/>
      <c r="W108" s="234">
        <f t="shared" si="56"/>
        <v>250.16594627971597</v>
      </c>
      <c r="X108" s="234">
        <f t="shared" si="57"/>
        <v>268</v>
      </c>
      <c r="Y108" s="234">
        <f t="shared" si="58"/>
        <v>17.834053720284032</v>
      </c>
      <c r="Z108" s="234">
        <f t="shared" si="59"/>
        <v>0</v>
      </c>
      <c r="AA108" s="249">
        <f t="shared" si="60"/>
        <v>0</v>
      </c>
      <c r="AB108" s="256"/>
      <c r="AC108" s="283">
        <f t="shared" si="61"/>
        <v>8040</v>
      </c>
      <c r="AD108" s="283">
        <f t="shared" si="62"/>
        <v>0</v>
      </c>
      <c r="AE108" s="249">
        <f t="shared" si="47"/>
        <v>8040</v>
      </c>
      <c r="AF108" s="257"/>
    </row>
    <row r="109" spans="1:32" x14ac:dyDescent="0.25">
      <c r="A109" s="278" t="s">
        <v>171</v>
      </c>
      <c r="B109" s="231">
        <v>9002</v>
      </c>
      <c r="C109" s="234">
        <v>297.47000000000003</v>
      </c>
      <c r="D109" s="234">
        <v>292</v>
      </c>
      <c r="E109" s="234">
        <v>285</v>
      </c>
      <c r="F109" s="234">
        <v>259.38</v>
      </c>
      <c r="G109" s="234">
        <v>255.49</v>
      </c>
      <c r="H109" s="237"/>
      <c r="I109" s="279">
        <v>127000</v>
      </c>
      <c r="J109" s="279">
        <v>124421</v>
      </c>
      <c r="K109" s="279"/>
      <c r="L109" s="279">
        <f t="shared" si="48"/>
        <v>124421</v>
      </c>
      <c r="M109" s="249">
        <f t="shared" si="49"/>
        <v>251421</v>
      </c>
      <c r="N109" s="234">
        <v>255.49</v>
      </c>
      <c r="O109" s="249">
        <f t="shared" si="50"/>
        <v>7664.7000000000007</v>
      </c>
      <c r="P109" s="237"/>
      <c r="Q109" s="254">
        <f t="shared" si="51"/>
        <v>-1.8388408915184815E-2</v>
      </c>
      <c r="R109" s="254">
        <f t="shared" si="52"/>
        <v>-2.3972602739726026E-2</v>
      </c>
      <c r="S109" s="254">
        <f t="shared" si="53"/>
        <v>-8.9894736842105277E-2</v>
      </c>
      <c r="T109" s="254">
        <f t="shared" si="54"/>
        <v>-4.4085249499005365E-2</v>
      </c>
      <c r="U109" s="254">
        <f t="shared" si="55"/>
        <v>-1.4997301256843188E-2</v>
      </c>
      <c r="V109" s="255"/>
      <c r="W109" s="234">
        <f t="shared" si="56"/>
        <v>247.94516798494797</v>
      </c>
      <c r="X109" s="234">
        <f t="shared" si="57"/>
        <v>255.49</v>
      </c>
      <c r="Y109" s="234">
        <f t="shared" si="58"/>
        <v>7.5448320150520374</v>
      </c>
      <c r="Z109" s="234">
        <f t="shared" si="59"/>
        <v>0</v>
      </c>
      <c r="AA109" s="249">
        <f t="shared" si="60"/>
        <v>0</v>
      </c>
      <c r="AB109" s="256"/>
      <c r="AC109" s="283">
        <f t="shared" si="61"/>
        <v>7664.7000000000007</v>
      </c>
      <c r="AD109" s="283">
        <f t="shared" si="62"/>
        <v>0</v>
      </c>
      <c r="AE109" s="249">
        <f t="shared" si="47"/>
        <v>7665</v>
      </c>
      <c r="AF109" s="257"/>
    </row>
    <row r="110" spans="1:32" x14ac:dyDescent="0.25">
      <c r="A110" s="278" t="s">
        <v>172</v>
      </c>
      <c r="B110" s="231">
        <v>56007</v>
      </c>
      <c r="C110" s="234">
        <v>227</v>
      </c>
      <c r="D110" s="234">
        <v>254</v>
      </c>
      <c r="E110" s="234">
        <v>266</v>
      </c>
      <c r="F110" s="234">
        <v>296</v>
      </c>
      <c r="G110" s="234">
        <v>309</v>
      </c>
      <c r="H110" s="237"/>
      <c r="I110" s="279">
        <v>154500</v>
      </c>
      <c r="J110" s="279">
        <v>51416</v>
      </c>
      <c r="K110" s="279">
        <v>604</v>
      </c>
      <c r="L110" s="279">
        <f t="shared" si="48"/>
        <v>52020</v>
      </c>
      <c r="M110" s="249">
        <f t="shared" si="49"/>
        <v>206520</v>
      </c>
      <c r="N110" s="234">
        <v>309</v>
      </c>
      <c r="O110" s="249">
        <f t="shared" si="50"/>
        <v>9270</v>
      </c>
      <c r="P110" s="237"/>
      <c r="Q110" s="254">
        <f t="shared" si="51"/>
        <v>0.11894273127753303</v>
      </c>
      <c r="R110" s="254">
        <f t="shared" si="52"/>
        <v>4.7244094488188976E-2</v>
      </c>
      <c r="S110" s="254">
        <f t="shared" si="53"/>
        <v>0.11278195488721804</v>
      </c>
      <c r="T110" s="254">
        <f t="shared" si="54"/>
        <v>9.2989593550980021E-2</v>
      </c>
      <c r="U110" s="254">
        <f t="shared" si="55"/>
        <v>4.3918918918918921E-2</v>
      </c>
      <c r="V110" s="255"/>
      <c r="W110" s="234">
        <f t="shared" si="56"/>
        <v>323.52491969109013</v>
      </c>
      <c r="X110" s="234">
        <f t="shared" si="57"/>
        <v>323.52491969109013</v>
      </c>
      <c r="Y110" s="234">
        <f t="shared" si="58"/>
        <v>-14.524919691090133</v>
      </c>
      <c r="Z110" s="234">
        <f t="shared" si="59"/>
        <v>14.524919691090133</v>
      </c>
      <c r="AA110" s="249">
        <f t="shared" si="60"/>
        <v>32283.292642459761</v>
      </c>
      <c r="AB110" s="256"/>
      <c r="AC110" s="283">
        <f t="shared" si="61"/>
        <v>9270</v>
      </c>
      <c r="AD110" s="283">
        <f t="shared" si="62"/>
        <v>32283.292642459761</v>
      </c>
      <c r="AE110" s="249">
        <f t="shared" si="47"/>
        <v>41553</v>
      </c>
      <c r="AF110" s="257"/>
    </row>
    <row r="111" spans="1:32" x14ac:dyDescent="0.25">
      <c r="A111" s="278" t="s">
        <v>173</v>
      </c>
      <c r="B111" s="231">
        <v>23003</v>
      </c>
      <c r="C111" s="234">
        <v>136</v>
      </c>
      <c r="D111" s="234">
        <v>134</v>
      </c>
      <c r="E111" s="234">
        <v>136</v>
      </c>
      <c r="F111" s="234">
        <v>121</v>
      </c>
      <c r="G111" s="234">
        <v>128</v>
      </c>
      <c r="H111" s="237"/>
      <c r="I111" s="279">
        <v>64000</v>
      </c>
      <c r="J111" s="279">
        <v>91756</v>
      </c>
      <c r="K111" s="279"/>
      <c r="L111" s="279">
        <f t="shared" si="48"/>
        <v>91756</v>
      </c>
      <c r="M111" s="249">
        <f t="shared" si="49"/>
        <v>155756</v>
      </c>
      <c r="N111" s="234">
        <v>128</v>
      </c>
      <c r="O111" s="249">
        <f t="shared" si="50"/>
        <v>3840</v>
      </c>
      <c r="P111" s="237"/>
      <c r="Q111" s="254">
        <f t="shared" si="51"/>
        <v>-1.4705882352941176E-2</v>
      </c>
      <c r="R111" s="254">
        <f t="shared" si="52"/>
        <v>1.4925373134328358E-2</v>
      </c>
      <c r="S111" s="254">
        <f t="shared" si="53"/>
        <v>-0.11029411764705882</v>
      </c>
      <c r="T111" s="254">
        <f t="shared" si="54"/>
        <v>-3.6691542288557213E-2</v>
      </c>
      <c r="U111" s="254">
        <f t="shared" si="55"/>
        <v>5.7851239669421489E-2</v>
      </c>
      <c r="V111" s="255"/>
      <c r="W111" s="234">
        <f t="shared" si="56"/>
        <v>116.56032338308458</v>
      </c>
      <c r="X111" s="234">
        <f t="shared" si="57"/>
        <v>128</v>
      </c>
      <c r="Y111" s="234">
        <f t="shared" si="58"/>
        <v>11.43967661691542</v>
      </c>
      <c r="Z111" s="234">
        <f t="shared" si="59"/>
        <v>0</v>
      </c>
      <c r="AA111" s="249">
        <f t="shared" si="60"/>
        <v>0</v>
      </c>
      <c r="AB111" s="256"/>
      <c r="AC111" s="283">
        <f t="shared" si="61"/>
        <v>3840</v>
      </c>
      <c r="AD111" s="283">
        <f t="shared" si="62"/>
        <v>0</v>
      </c>
      <c r="AE111" s="249">
        <f t="shared" si="47"/>
        <v>3840</v>
      </c>
      <c r="AF111" s="257"/>
    </row>
    <row r="112" spans="1:32" x14ac:dyDescent="0.25">
      <c r="A112" s="278" t="s">
        <v>239</v>
      </c>
      <c r="B112" s="231">
        <v>65001</v>
      </c>
      <c r="C112" s="234">
        <v>1402.8</v>
      </c>
      <c r="D112" s="234">
        <v>1371.56</v>
      </c>
      <c r="E112" s="234">
        <v>1314.96</v>
      </c>
      <c r="F112" s="234">
        <v>1287.8400000000001</v>
      </c>
      <c r="G112" s="234">
        <v>1757.26</v>
      </c>
      <c r="H112" s="237"/>
      <c r="I112" s="279">
        <v>878500</v>
      </c>
      <c r="J112" s="279">
        <v>3300949</v>
      </c>
      <c r="K112" s="279"/>
      <c r="L112" s="279">
        <f t="shared" si="48"/>
        <v>3300949</v>
      </c>
      <c r="M112" s="249">
        <f t="shared" si="49"/>
        <v>4179449</v>
      </c>
      <c r="N112" s="234">
        <v>1757.26</v>
      </c>
      <c r="O112" s="249">
        <f t="shared" si="50"/>
        <v>52717.8</v>
      </c>
      <c r="P112" s="237"/>
      <c r="Q112" s="254">
        <f t="shared" si="51"/>
        <v>-2.2269746221842038E-2</v>
      </c>
      <c r="R112" s="254">
        <f t="shared" si="52"/>
        <v>-4.1266878590801651E-2</v>
      </c>
      <c r="S112" s="254">
        <f t="shared" si="53"/>
        <v>-2.0624201496623387E-2</v>
      </c>
      <c r="T112" s="254">
        <f t="shared" si="54"/>
        <v>-2.8053608769755694E-2</v>
      </c>
      <c r="U112" s="254">
        <f t="shared" si="55"/>
        <v>0.36450180146602046</v>
      </c>
      <c r="V112" s="255"/>
      <c r="W112" s="234">
        <f t="shared" si="56"/>
        <v>1251.7114404819579</v>
      </c>
      <c r="X112" s="234">
        <f t="shared" si="57"/>
        <v>1757.26</v>
      </c>
      <c r="Y112" s="234">
        <f t="shared" si="58"/>
        <v>505.54855951804211</v>
      </c>
      <c r="Z112" s="234">
        <f t="shared" si="59"/>
        <v>0</v>
      </c>
      <c r="AA112" s="249">
        <f t="shared" si="60"/>
        <v>0</v>
      </c>
      <c r="AB112" s="256"/>
      <c r="AC112" s="283">
        <f t="shared" si="61"/>
        <v>52717.8</v>
      </c>
      <c r="AD112" s="283">
        <f t="shared" si="62"/>
        <v>0</v>
      </c>
      <c r="AE112" s="249">
        <f t="shared" si="47"/>
        <v>52718</v>
      </c>
      <c r="AF112" s="257"/>
    </row>
    <row r="113" spans="1:32" x14ac:dyDescent="0.25">
      <c r="A113" s="278" t="s">
        <v>174</v>
      </c>
      <c r="B113" s="231">
        <v>39005</v>
      </c>
      <c r="C113" s="234">
        <v>158</v>
      </c>
      <c r="D113" s="234">
        <v>153</v>
      </c>
      <c r="E113" s="234">
        <v>170</v>
      </c>
      <c r="F113" s="234">
        <v>164</v>
      </c>
      <c r="G113" s="234">
        <v>154</v>
      </c>
      <c r="H113" s="237"/>
      <c r="I113" s="279">
        <v>76000</v>
      </c>
      <c r="J113" s="279">
        <v>18983</v>
      </c>
      <c r="K113" s="279">
        <v>7270</v>
      </c>
      <c r="L113" s="279">
        <f t="shared" si="48"/>
        <v>26253</v>
      </c>
      <c r="M113" s="249">
        <f t="shared" si="49"/>
        <v>102253</v>
      </c>
      <c r="N113" s="234">
        <v>154</v>
      </c>
      <c r="O113" s="249">
        <f t="shared" si="50"/>
        <v>4620</v>
      </c>
      <c r="P113" s="237"/>
      <c r="Q113" s="254">
        <f t="shared" si="51"/>
        <v>-3.1645569620253167E-2</v>
      </c>
      <c r="R113" s="254">
        <f t="shared" si="52"/>
        <v>0.1111111111111111</v>
      </c>
      <c r="S113" s="254">
        <f t="shared" si="53"/>
        <v>-3.5294117647058823E-2</v>
      </c>
      <c r="T113" s="254">
        <f t="shared" si="54"/>
        <v>1.4723807947933038E-2</v>
      </c>
      <c r="U113" s="254">
        <f t="shared" si="55"/>
        <v>-6.097560975609756E-2</v>
      </c>
      <c r="V113" s="255"/>
      <c r="W113" s="234">
        <f t="shared" si="56"/>
        <v>166.41470450346102</v>
      </c>
      <c r="X113" s="234">
        <f t="shared" si="57"/>
        <v>166.41470450346102</v>
      </c>
      <c r="Y113" s="234">
        <f t="shared" si="58"/>
        <v>-12.414704503461024</v>
      </c>
      <c r="Z113" s="234">
        <f t="shared" si="59"/>
        <v>12.414704503461024</v>
      </c>
      <c r="AA113" s="249">
        <f t="shared" si="60"/>
        <v>27593.098418351063</v>
      </c>
      <c r="AB113" s="256"/>
      <c r="AC113" s="283">
        <f t="shared" si="61"/>
        <v>4620</v>
      </c>
      <c r="AD113" s="283">
        <f t="shared" si="62"/>
        <v>27593.098418351063</v>
      </c>
      <c r="AE113" s="249">
        <f t="shared" si="47"/>
        <v>32213</v>
      </c>
      <c r="AF113" s="257"/>
    </row>
    <row r="114" spans="1:32" x14ac:dyDescent="0.25">
      <c r="A114" s="278" t="s">
        <v>175</v>
      </c>
      <c r="B114" s="231">
        <v>60004</v>
      </c>
      <c r="C114" s="234">
        <v>419</v>
      </c>
      <c r="D114" s="234">
        <v>442</v>
      </c>
      <c r="E114" s="234">
        <v>437</v>
      </c>
      <c r="F114" s="234">
        <v>462</v>
      </c>
      <c r="G114" s="234">
        <v>477</v>
      </c>
      <c r="H114" s="237"/>
      <c r="I114" s="279">
        <v>236500</v>
      </c>
      <c r="J114" s="279">
        <v>37823</v>
      </c>
      <c r="K114" s="279">
        <v>36561</v>
      </c>
      <c r="L114" s="279">
        <f t="shared" si="48"/>
        <v>74384</v>
      </c>
      <c r="M114" s="249">
        <f t="shared" si="49"/>
        <v>310884</v>
      </c>
      <c r="N114" s="234">
        <v>477</v>
      </c>
      <c r="O114" s="249">
        <f t="shared" si="50"/>
        <v>14310</v>
      </c>
      <c r="P114" s="237"/>
      <c r="Q114" s="254">
        <f t="shared" si="51"/>
        <v>5.4892601431980909E-2</v>
      </c>
      <c r="R114" s="254">
        <f t="shared" si="52"/>
        <v>-1.1312217194570135E-2</v>
      </c>
      <c r="S114" s="254">
        <f t="shared" si="53"/>
        <v>5.7208237986270026E-2</v>
      </c>
      <c r="T114" s="254">
        <f t="shared" si="54"/>
        <v>3.3596207407893597E-2</v>
      </c>
      <c r="U114" s="254">
        <f t="shared" si="55"/>
        <v>3.2467532467532464E-2</v>
      </c>
      <c r="V114" s="255"/>
      <c r="W114" s="234">
        <f t="shared" si="56"/>
        <v>477.52144782244687</v>
      </c>
      <c r="X114" s="234">
        <f t="shared" si="57"/>
        <v>477.52144782244687</v>
      </c>
      <c r="Y114" s="234">
        <f t="shared" si="58"/>
        <v>-0.52144782244687349</v>
      </c>
      <c r="Z114" s="234">
        <f t="shared" si="59"/>
        <v>0.52144782244687349</v>
      </c>
      <c r="AA114" s="249">
        <f t="shared" si="60"/>
        <v>1158.9773305357514</v>
      </c>
      <c r="AB114" s="256"/>
      <c r="AC114" s="283">
        <f t="shared" si="61"/>
        <v>14310</v>
      </c>
      <c r="AD114" s="283">
        <f t="shared" si="62"/>
        <v>1158.9773305357514</v>
      </c>
      <c r="AE114" s="249">
        <f t="shared" si="47"/>
        <v>15469</v>
      </c>
      <c r="AF114" s="257"/>
    </row>
    <row r="115" spans="1:32" x14ac:dyDescent="0.25">
      <c r="A115" s="278" t="s">
        <v>176</v>
      </c>
      <c r="B115" s="231">
        <v>33003</v>
      </c>
      <c r="C115" s="234">
        <v>516.69000000000005</v>
      </c>
      <c r="D115" s="234">
        <v>521.03</v>
      </c>
      <c r="E115" s="234">
        <v>534</v>
      </c>
      <c r="F115" s="234">
        <v>542</v>
      </c>
      <c r="G115" s="234">
        <v>529</v>
      </c>
      <c r="H115" s="237"/>
      <c r="I115" s="279">
        <v>267500</v>
      </c>
      <c r="J115" s="279">
        <v>146348</v>
      </c>
      <c r="K115" s="279"/>
      <c r="L115" s="279">
        <f t="shared" si="48"/>
        <v>146348</v>
      </c>
      <c r="M115" s="249">
        <f t="shared" si="49"/>
        <v>413848</v>
      </c>
      <c r="N115" s="234">
        <v>529</v>
      </c>
      <c r="O115" s="249">
        <f t="shared" si="50"/>
        <v>15870</v>
      </c>
      <c r="P115" s="237"/>
      <c r="Q115" s="254">
        <f t="shared" si="51"/>
        <v>8.3996206622925108E-3</v>
      </c>
      <c r="R115" s="254">
        <f t="shared" si="52"/>
        <v>2.4893000403047864E-2</v>
      </c>
      <c r="S115" s="254">
        <f t="shared" si="53"/>
        <v>1.4981273408239701E-2</v>
      </c>
      <c r="T115" s="254">
        <f t="shared" si="54"/>
        <v>1.6091298157860024E-2</v>
      </c>
      <c r="U115" s="254">
        <f t="shared" si="55"/>
        <v>-2.3985239852398525E-2</v>
      </c>
      <c r="V115" s="255"/>
      <c r="W115" s="234">
        <f t="shared" si="56"/>
        <v>550.72148360156018</v>
      </c>
      <c r="X115" s="234">
        <f t="shared" si="57"/>
        <v>550.72148360156018</v>
      </c>
      <c r="Y115" s="234">
        <f t="shared" si="58"/>
        <v>-21.72148360156018</v>
      </c>
      <c r="Z115" s="234">
        <f t="shared" si="59"/>
        <v>21.72148360156018</v>
      </c>
      <c r="AA115" s="249">
        <f t="shared" si="60"/>
        <v>48278.477723199598</v>
      </c>
      <c r="AB115" s="256"/>
      <c r="AC115" s="283">
        <f t="shared" si="61"/>
        <v>15870</v>
      </c>
      <c r="AD115" s="283">
        <f t="shared" si="62"/>
        <v>48278.477723199598</v>
      </c>
      <c r="AE115" s="249">
        <f t="shared" si="47"/>
        <v>64148</v>
      </c>
      <c r="AF115" s="257"/>
    </row>
    <row r="116" spans="1:32" x14ac:dyDescent="0.25">
      <c r="A116" s="278" t="s">
        <v>177</v>
      </c>
      <c r="B116" s="231">
        <v>32002</v>
      </c>
      <c r="C116" s="234">
        <v>2682.24</v>
      </c>
      <c r="D116" s="234">
        <v>2716.42</v>
      </c>
      <c r="E116" s="234">
        <v>2669</v>
      </c>
      <c r="F116" s="234">
        <v>2789.66</v>
      </c>
      <c r="G116" s="234">
        <v>2778.97</v>
      </c>
      <c r="H116" s="237"/>
      <c r="I116" s="279">
        <v>1383500</v>
      </c>
      <c r="J116" s="279">
        <v>361685</v>
      </c>
      <c r="K116" s="279">
        <v>121409</v>
      </c>
      <c r="L116" s="279">
        <f t="shared" si="48"/>
        <v>483094</v>
      </c>
      <c r="M116" s="249">
        <f t="shared" si="49"/>
        <v>1866594</v>
      </c>
      <c r="N116" s="234">
        <v>2778.97</v>
      </c>
      <c r="O116" s="249">
        <f t="shared" si="50"/>
        <v>83369.099999999991</v>
      </c>
      <c r="P116" s="237"/>
      <c r="Q116" s="254">
        <f t="shared" si="51"/>
        <v>1.2743080410403354E-2</v>
      </c>
      <c r="R116" s="254">
        <f t="shared" si="52"/>
        <v>-1.7456799758505708E-2</v>
      </c>
      <c r="S116" s="254">
        <f t="shared" si="53"/>
        <v>4.5207943049831341E-2</v>
      </c>
      <c r="T116" s="254">
        <f t="shared" si="54"/>
        <v>1.3498074567242996E-2</v>
      </c>
      <c r="U116" s="254">
        <f t="shared" si="55"/>
        <v>-3.8320082017163581E-3</v>
      </c>
      <c r="V116" s="255"/>
      <c r="W116" s="234">
        <f t="shared" si="56"/>
        <v>2827.3150386972552</v>
      </c>
      <c r="X116" s="234">
        <f t="shared" si="57"/>
        <v>2827.3150386972552</v>
      </c>
      <c r="Y116" s="234">
        <f t="shared" si="58"/>
        <v>-48.345038697255404</v>
      </c>
      <c r="Z116" s="234">
        <f t="shared" si="59"/>
        <v>48.345038697255404</v>
      </c>
      <c r="AA116" s="249">
        <f t="shared" si="60"/>
        <v>107452.369119254</v>
      </c>
      <c r="AB116" s="256"/>
      <c r="AC116" s="283">
        <f t="shared" si="61"/>
        <v>83369.099999999991</v>
      </c>
      <c r="AD116" s="283">
        <f t="shared" si="62"/>
        <v>107452.369119254</v>
      </c>
      <c r="AE116" s="249">
        <f t="shared" ref="AE116:AE147" si="63">ROUND(AC116+AD116,0)</f>
        <v>190821</v>
      </c>
      <c r="AF116" s="257"/>
    </row>
    <row r="117" spans="1:32" x14ac:dyDescent="0.25">
      <c r="A117" s="278" t="s">
        <v>178</v>
      </c>
      <c r="B117" s="231">
        <v>1001</v>
      </c>
      <c r="C117" s="234">
        <v>309</v>
      </c>
      <c r="D117" s="234">
        <v>299</v>
      </c>
      <c r="E117" s="234">
        <v>341</v>
      </c>
      <c r="F117" s="234">
        <v>317</v>
      </c>
      <c r="G117" s="234">
        <v>279</v>
      </c>
      <c r="H117" s="237"/>
      <c r="I117" s="279">
        <v>142000</v>
      </c>
      <c r="J117" s="279">
        <v>44701</v>
      </c>
      <c r="K117" s="279">
        <v>9264</v>
      </c>
      <c r="L117" s="279">
        <f t="shared" si="48"/>
        <v>53965</v>
      </c>
      <c r="M117" s="249">
        <f t="shared" si="49"/>
        <v>195965</v>
      </c>
      <c r="N117" s="234">
        <v>279</v>
      </c>
      <c r="O117" s="249">
        <f t="shared" si="50"/>
        <v>8370</v>
      </c>
      <c r="P117" s="237"/>
      <c r="Q117" s="254">
        <f t="shared" si="51"/>
        <v>-3.2362459546925564E-2</v>
      </c>
      <c r="R117" s="254">
        <f t="shared" si="52"/>
        <v>0.14046822742474915</v>
      </c>
      <c r="S117" s="254">
        <f t="shared" si="53"/>
        <v>-7.0381231671554259E-2</v>
      </c>
      <c r="T117" s="254">
        <f t="shared" si="54"/>
        <v>1.2574845402089774E-2</v>
      </c>
      <c r="U117" s="254">
        <f t="shared" si="55"/>
        <v>-0.11987381703470032</v>
      </c>
      <c r="V117" s="255"/>
      <c r="W117" s="234">
        <f t="shared" si="56"/>
        <v>320.98622599246244</v>
      </c>
      <c r="X117" s="234">
        <f t="shared" si="57"/>
        <v>320.98622599246244</v>
      </c>
      <c r="Y117" s="234">
        <f t="shared" si="58"/>
        <v>-41.986225992462437</v>
      </c>
      <c r="Z117" s="234">
        <f t="shared" si="59"/>
        <v>41.986225992462437</v>
      </c>
      <c r="AA117" s="249">
        <f t="shared" si="60"/>
        <v>93319.181757581551</v>
      </c>
      <c r="AB117" s="256"/>
      <c r="AC117" s="283">
        <f t="shared" si="61"/>
        <v>8370</v>
      </c>
      <c r="AD117" s="283">
        <f t="shared" si="62"/>
        <v>93319.181757581551</v>
      </c>
      <c r="AE117" s="249">
        <f t="shared" si="63"/>
        <v>101689</v>
      </c>
      <c r="AF117" s="257"/>
    </row>
    <row r="118" spans="1:32" x14ac:dyDescent="0.25">
      <c r="A118" s="278" t="s">
        <v>179</v>
      </c>
      <c r="B118" s="231">
        <v>11005</v>
      </c>
      <c r="C118" s="234">
        <v>500.08</v>
      </c>
      <c r="D118" s="234">
        <v>503.4</v>
      </c>
      <c r="E118" s="234">
        <v>503.37</v>
      </c>
      <c r="F118" s="234">
        <v>501.71</v>
      </c>
      <c r="G118" s="234">
        <v>504.2</v>
      </c>
      <c r="H118" s="237"/>
      <c r="I118" s="279">
        <v>252000</v>
      </c>
      <c r="J118" s="279">
        <v>112618</v>
      </c>
      <c r="K118" s="279"/>
      <c r="L118" s="279">
        <f t="shared" si="48"/>
        <v>112618</v>
      </c>
      <c r="M118" s="249">
        <f t="shared" si="49"/>
        <v>364618</v>
      </c>
      <c r="N118" s="234">
        <v>504.2</v>
      </c>
      <c r="O118" s="249">
        <f t="shared" si="50"/>
        <v>15126</v>
      </c>
      <c r="P118" s="237"/>
      <c r="Q118" s="254">
        <f t="shared" si="51"/>
        <v>6.6389377699567938E-3</v>
      </c>
      <c r="R118" s="254">
        <f t="shared" si="52"/>
        <v>-5.9594755661447592E-5</v>
      </c>
      <c r="S118" s="254">
        <f t="shared" si="53"/>
        <v>-3.2977730099132347E-3</v>
      </c>
      <c r="T118" s="254">
        <f t="shared" si="54"/>
        <v>1.0938566681273703E-3</v>
      </c>
      <c r="U118" s="254">
        <f t="shared" si="55"/>
        <v>4.9630264495425826E-3</v>
      </c>
      <c r="V118" s="255"/>
      <c r="W118" s="234">
        <f t="shared" si="56"/>
        <v>502.25879882896612</v>
      </c>
      <c r="X118" s="234">
        <f t="shared" si="57"/>
        <v>504.2</v>
      </c>
      <c r="Y118" s="234">
        <f t="shared" si="58"/>
        <v>1.9412011710338675</v>
      </c>
      <c r="Z118" s="234">
        <f t="shared" si="59"/>
        <v>0</v>
      </c>
      <c r="AA118" s="249">
        <f t="shared" si="60"/>
        <v>0</v>
      </c>
      <c r="AB118" s="256"/>
      <c r="AC118" s="283">
        <f t="shared" si="61"/>
        <v>15126</v>
      </c>
      <c r="AD118" s="283">
        <f t="shared" si="62"/>
        <v>0</v>
      </c>
      <c r="AE118" s="249">
        <f t="shared" si="63"/>
        <v>15126</v>
      </c>
      <c r="AF118" s="257"/>
    </row>
    <row r="119" spans="1:32" x14ac:dyDescent="0.25">
      <c r="A119" s="278" t="s">
        <v>240</v>
      </c>
      <c r="B119" s="231">
        <v>51004</v>
      </c>
      <c r="C119" s="234">
        <v>13656.02</v>
      </c>
      <c r="D119" s="234">
        <v>13628.25</v>
      </c>
      <c r="E119" s="234">
        <v>13679.67</v>
      </c>
      <c r="F119" s="234">
        <v>13483.95</v>
      </c>
      <c r="G119" s="234">
        <v>12671.53</v>
      </c>
      <c r="H119" s="237"/>
      <c r="I119" s="279">
        <v>6345000</v>
      </c>
      <c r="J119" s="279">
        <v>4524752</v>
      </c>
      <c r="K119" s="279"/>
      <c r="L119" s="279">
        <f t="shared" si="48"/>
        <v>4524752</v>
      </c>
      <c r="M119" s="249">
        <f t="shared" si="49"/>
        <v>10869752</v>
      </c>
      <c r="N119" s="234">
        <v>12671.53</v>
      </c>
      <c r="O119" s="249">
        <f t="shared" si="50"/>
        <v>380145.9</v>
      </c>
      <c r="P119" s="237"/>
      <c r="Q119" s="254">
        <f t="shared" si="51"/>
        <v>-2.0335353931819401E-3</v>
      </c>
      <c r="R119" s="254">
        <f t="shared" si="52"/>
        <v>3.7730449617522479E-3</v>
      </c>
      <c r="S119" s="254">
        <f t="shared" si="53"/>
        <v>-1.4307362677608404E-2</v>
      </c>
      <c r="T119" s="254">
        <f t="shared" si="54"/>
        <v>-4.1892843696793658E-3</v>
      </c>
      <c r="U119" s="254">
        <f t="shared" si="55"/>
        <v>-6.0250890873964978E-2</v>
      </c>
      <c r="V119" s="255"/>
      <c r="W119" s="234">
        <f t="shared" si="56"/>
        <v>13427.461899023463</v>
      </c>
      <c r="X119" s="234">
        <f t="shared" si="57"/>
        <v>13427.461899023463</v>
      </c>
      <c r="Y119" s="234">
        <f t="shared" si="58"/>
        <v>-755.93189902346239</v>
      </c>
      <c r="Z119" s="234">
        <f t="shared" si="59"/>
        <v>755.93189902346239</v>
      </c>
      <c r="AA119" s="249">
        <f t="shared" si="60"/>
        <v>1680144.9669229253</v>
      </c>
      <c r="AB119" s="256"/>
      <c r="AC119" s="283">
        <f t="shared" si="61"/>
        <v>380145.9</v>
      </c>
      <c r="AD119" s="283">
        <f t="shared" si="62"/>
        <v>1680144.9669229253</v>
      </c>
      <c r="AE119" s="249">
        <f t="shared" si="63"/>
        <v>2060291</v>
      </c>
      <c r="AF119" s="257"/>
    </row>
    <row r="120" spans="1:32" x14ac:dyDescent="0.25">
      <c r="A120" s="278" t="s">
        <v>180</v>
      </c>
      <c r="B120" s="231">
        <v>56004</v>
      </c>
      <c r="C120" s="234">
        <v>617.35</v>
      </c>
      <c r="D120" s="234">
        <v>592.05999999999995</v>
      </c>
      <c r="E120" s="234">
        <v>591.65</v>
      </c>
      <c r="F120" s="234">
        <v>584.4</v>
      </c>
      <c r="G120" s="234">
        <v>560.15</v>
      </c>
      <c r="H120" s="237"/>
      <c r="I120" s="279">
        <v>280000</v>
      </c>
      <c r="J120" s="279">
        <v>89201</v>
      </c>
      <c r="K120" s="279">
        <v>5279</v>
      </c>
      <c r="L120" s="279">
        <f t="shared" si="48"/>
        <v>94480</v>
      </c>
      <c r="M120" s="249">
        <f t="shared" si="49"/>
        <v>374480</v>
      </c>
      <c r="N120" s="234">
        <v>560.15</v>
      </c>
      <c r="O120" s="249">
        <f t="shared" si="50"/>
        <v>16804.5</v>
      </c>
      <c r="P120" s="237"/>
      <c r="Q120" s="254">
        <f t="shared" si="51"/>
        <v>-4.0965416700413176E-2</v>
      </c>
      <c r="R120" s="254">
        <f t="shared" si="52"/>
        <v>-6.924973820220386E-4</v>
      </c>
      <c r="S120" s="254">
        <f t="shared" si="53"/>
        <v>-1.225386630609313E-2</v>
      </c>
      <c r="T120" s="254">
        <f t="shared" si="54"/>
        <v>-1.7970593462842781E-2</v>
      </c>
      <c r="U120" s="254">
        <f t="shared" si="55"/>
        <v>-4.149555099247091E-2</v>
      </c>
      <c r="V120" s="255"/>
      <c r="W120" s="234">
        <f t="shared" si="56"/>
        <v>573.89798518031466</v>
      </c>
      <c r="X120" s="234">
        <f t="shared" si="57"/>
        <v>573.89798518031466</v>
      </c>
      <c r="Y120" s="234">
        <f t="shared" si="58"/>
        <v>-13.747985180314686</v>
      </c>
      <c r="Z120" s="234">
        <f t="shared" si="59"/>
        <v>13.747985180314686</v>
      </c>
      <c r="AA120" s="249">
        <f t="shared" si="60"/>
        <v>30556.4669725887</v>
      </c>
      <c r="AB120" s="256"/>
      <c r="AC120" s="283">
        <f t="shared" si="61"/>
        <v>16804.5</v>
      </c>
      <c r="AD120" s="283">
        <f t="shared" si="62"/>
        <v>30556.4669725887</v>
      </c>
      <c r="AE120" s="249">
        <f t="shared" si="63"/>
        <v>47361</v>
      </c>
      <c r="AF120" s="257"/>
    </row>
    <row r="121" spans="1:32" x14ac:dyDescent="0.25">
      <c r="A121" s="278" t="s">
        <v>181</v>
      </c>
      <c r="B121" s="231">
        <v>54004</v>
      </c>
      <c r="C121" s="234">
        <v>229</v>
      </c>
      <c r="D121" s="234">
        <v>244</v>
      </c>
      <c r="E121" s="234">
        <v>249</v>
      </c>
      <c r="F121" s="234">
        <v>243</v>
      </c>
      <c r="G121" s="234">
        <v>241</v>
      </c>
      <c r="H121" s="237"/>
      <c r="I121" s="279">
        <v>120500</v>
      </c>
      <c r="J121" s="279">
        <v>90598</v>
      </c>
      <c r="K121" s="279"/>
      <c r="L121" s="279">
        <f t="shared" si="48"/>
        <v>90598</v>
      </c>
      <c r="M121" s="249">
        <f t="shared" si="49"/>
        <v>211098</v>
      </c>
      <c r="N121" s="234">
        <v>241</v>
      </c>
      <c r="O121" s="249">
        <f t="shared" si="50"/>
        <v>7230</v>
      </c>
      <c r="P121" s="237"/>
      <c r="Q121" s="254">
        <f t="shared" si="51"/>
        <v>6.5502183406113537E-2</v>
      </c>
      <c r="R121" s="254">
        <f t="shared" si="52"/>
        <v>2.0491803278688523E-2</v>
      </c>
      <c r="S121" s="254">
        <f t="shared" si="53"/>
        <v>-2.4096385542168676E-2</v>
      </c>
      <c r="T121" s="254">
        <f t="shared" si="54"/>
        <v>2.0632533714211126E-2</v>
      </c>
      <c r="U121" s="254">
        <f t="shared" si="55"/>
        <v>-8.23045267489712E-3</v>
      </c>
      <c r="V121" s="255"/>
      <c r="W121" s="234">
        <f t="shared" si="56"/>
        <v>248.01370569255329</v>
      </c>
      <c r="X121" s="234">
        <f t="shared" si="57"/>
        <v>248.01370569255329</v>
      </c>
      <c r="Y121" s="234">
        <f t="shared" si="58"/>
        <v>-7.0137056925532875</v>
      </c>
      <c r="Z121" s="234">
        <f t="shared" si="59"/>
        <v>7.0137056925532875</v>
      </c>
      <c r="AA121" s="249">
        <f t="shared" si="60"/>
        <v>15588.761810481987</v>
      </c>
      <c r="AB121" s="256"/>
      <c r="AC121" s="283">
        <f t="shared" si="61"/>
        <v>7230</v>
      </c>
      <c r="AD121" s="283">
        <f t="shared" si="62"/>
        <v>15588.761810481987</v>
      </c>
      <c r="AE121" s="249">
        <f t="shared" si="63"/>
        <v>22819</v>
      </c>
      <c r="AF121" s="257"/>
    </row>
    <row r="122" spans="1:32" x14ac:dyDescent="0.25">
      <c r="A122" s="278" t="s">
        <v>182</v>
      </c>
      <c r="B122" s="231">
        <v>39004</v>
      </c>
      <c r="C122" s="234">
        <v>163</v>
      </c>
      <c r="D122" s="234">
        <v>176</v>
      </c>
      <c r="E122" s="234">
        <v>187</v>
      </c>
      <c r="F122" s="234">
        <v>175</v>
      </c>
      <c r="G122" s="234">
        <v>176</v>
      </c>
      <c r="H122" s="237"/>
      <c r="I122" s="279">
        <v>88000</v>
      </c>
      <c r="J122" s="279">
        <v>18888</v>
      </c>
      <c r="K122" s="279">
        <v>9472</v>
      </c>
      <c r="L122" s="279">
        <f t="shared" si="48"/>
        <v>28360</v>
      </c>
      <c r="M122" s="249">
        <f t="shared" si="49"/>
        <v>116360</v>
      </c>
      <c r="N122" s="234">
        <v>176</v>
      </c>
      <c r="O122" s="249">
        <f t="shared" si="50"/>
        <v>5280</v>
      </c>
      <c r="P122" s="237"/>
      <c r="Q122" s="254">
        <f t="shared" si="51"/>
        <v>7.9754601226993863E-2</v>
      </c>
      <c r="R122" s="254">
        <f t="shared" si="52"/>
        <v>6.25E-2</v>
      </c>
      <c r="S122" s="254">
        <f t="shared" si="53"/>
        <v>-6.4171122994652413E-2</v>
      </c>
      <c r="T122" s="254">
        <f t="shared" si="54"/>
        <v>2.6027826077447146E-2</v>
      </c>
      <c r="U122" s="254">
        <f t="shared" si="55"/>
        <v>5.7142857142857143E-3</v>
      </c>
      <c r="V122" s="255"/>
      <c r="W122" s="234">
        <f t="shared" si="56"/>
        <v>179.55486956355324</v>
      </c>
      <c r="X122" s="234">
        <f t="shared" si="57"/>
        <v>179.55486956355324</v>
      </c>
      <c r="Y122" s="234">
        <f t="shared" si="58"/>
        <v>-3.5548695635532397</v>
      </c>
      <c r="Z122" s="234">
        <f t="shared" si="59"/>
        <v>3.5548695635532397</v>
      </c>
      <c r="AA122" s="249">
        <f t="shared" si="60"/>
        <v>7901.1035425111659</v>
      </c>
      <c r="AB122" s="256"/>
      <c r="AC122" s="283">
        <f t="shared" si="61"/>
        <v>5280</v>
      </c>
      <c r="AD122" s="283">
        <f t="shared" si="62"/>
        <v>7901.1035425111659</v>
      </c>
      <c r="AE122" s="249">
        <f t="shared" si="63"/>
        <v>13181</v>
      </c>
      <c r="AF122" s="257"/>
    </row>
    <row r="123" spans="1:32" x14ac:dyDescent="0.25">
      <c r="A123" s="278" t="s">
        <v>183</v>
      </c>
      <c r="B123" s="231">
        <v>55005</v>
      </c>
      <c r="C123" s="234">
        <v>190</v>
      </c>
      <c r="D123" s="234">
        <v>180</v>
      </c>
      <c r="E123" s="234">
        <v>189</v>
      </c>
      <c r="F123" s="234">
        <v>179</v>
      </c>
      <c r="G123" s="234">
        <v>184</v>
      </c>
      <c r="H123" s="237"/>
      <c r="I123" s="279">
        <v>92000</v>
      </c>
      <c r="J123" s="279">
        <v>49325</v>
      </c>
      <c r="K123" s="279"/>
      <c r="L123" s="279">
        <f t="shared" si="48"/>
        <v>49325</v>
      </c>
      <c r="M123" s="249">
        <f t="shared" si="49"/>
        <v>141325</v>
      </c>
      <c r="N123" s="234">
        <v>184</v>
      </c>
      <c r="O123" s="249">
        <f t="shared" si="50"/>
        <v>5520</v>
      </c>
      <c r="P123" s="237"/>
      <c r="Q123" s="254">
        <f t="shared" si="51"/>
        <v>-5.2631578947368418E-2</v>
      </c>
      <c r="R123" s="254">
        <f t="shared" si="52"/>
        <v>0.05</v>
      </c>
      <c r="S123" s="254">
        <f t="shared" si="53"/>
        <v>-5.2910052910052907E-2</v>
      </c>
      <c r="T123" s="254">
        <f t="shared" si="54"/>
        <v>-1.8513877285807109E-2</v>
      </c>
      <c r="U123" s="254">
        <f t="shared" si="55"/>
        <v>2.7932960893854747E-2</v>
      </c>
      <c r="V123" s="255"/>
      <c r="W123" s="234">
        <f t="shared" si="56"/>
        <v>175.68601596584054</v>
      </c>
      <c r="X123" s="234">
        <f t="shared" si="57"/>
        <v>184</v>
      </c>
      <c r="Y123" s="234">
        <f t="shared" si="58"/>
        <v>8.3139840341594606</v>
      </c>
      <c r="Z123" s="234">
        <f t="shared" si="59"/>
        <v>0</v>
      </c>
      <c r="AA123" s="249">
        <f t="shared" si="60"/>
        <v>0</v>
      </c>
      <c r="AB123" s="256"/>
      <c r="AC123" s="283">
        <f t="shared" si="61"/>
        <v>5520</v>
      </c>
      <c r="AD123" s="283">
        <f t="shared" si="62"/>
        <v>0</v>
      </c>
      <c r="AE123" s="249">
        <f t="shared" si="63"/>
        <v>5520</v>
      </c>
      <c r="AF123" s="257"/>
    </row>
    <row r="124" spans="1:32" x14ac:dyDescent="0.25">
      <c r="A124" s="278" t="s">
        <v>184</v>
      </c>
      <c r="B124" s="231">
        <v>4003</v>
      </c>
      <c r="C124" s="234">
        <v>267</v>
      </c>
      <c r="D124" s="234">
        <v>266</v>
      </c>
      <c r="E124" s="234">
        <v>253</v>
      </c>
      <c r="F124" s="234">
        <v>256</v>
      </c>
      <c r="G124" s="234">
        <v>253</v>
      </c>
      <c r="H124" s="237"/>
      <c r="I124" s="279">
        <v>126500</v>
      </c>
      <c r="J124" s="279">
        <v>52751</v>
      </c>
      <c r="K124" s="279"/>
      <c r="L124" s="279">
        <f t="shared" si="48"/>
        <v>52751</v>
      </c>
      <c r="M124" s="249">
        <f t="shared" si="49"/>
        <v>179251</v>
      </c>
      <c r="N124" s="234">
        <v>253</v>
      </c>
      <c r="O124" s="249">
        <f t="shared" si="50"/>
        <v>7590</v>
      </c>
      <c r="P124" s="237"/>
      <c r="Q124" s="254">
        <f t="shared" si="51"/>
        <v>-3.7453183520599251E-3</v>
      </c>
      <c r="R124" s="254">
        <f t="shared" si="52"/>
        <v>-4.8872180451127817E-2</v>
      </c>
      <c r="S124" s="254">
        <f t="shared" si="53"/>
        <v>1.1857707509881422E-2</v>
      </c>
      <c r="T124" s="254">
        <f t="shared" si="54"/>
        <v>-1.3586597097768773E-2</v>
      </c>
      <c r="U124" s="254">
        <f t="shared" si="55"/>
        <v>-1.171875E-2</v>
      </c>
      <c r="V124" s="255"/>
      <c r="W124" s="234">
        <f t="shared" si="56"/>
        <v>252.52183114297119</v>
      </c>
      <c r="X124" s="234">
        <f t="shared" si="57"/>
        <v>253</v>
      </c>
      <c r="Y124" s="234">
        <f t="shared" si="58"/>
        <v>0.47816885702880541</v>
      </c>
      <c r="Z124" s="234">
        <f t="shared" si="59"/>
        <v>0</v>
      </c>
      <c r="AA124" s="249">
        <f t="shared" si="60"/>
        <v>0</v>
      </c>
      <c r="AB124" s="256"/>
      <c r="AC124" s="283">
        <f t="shared" si="61"/>
        <v>7590</v>
      </c>
      <c r="AD124" s="283">
        <f t="shared" si="62"/>
        <v>0</v>
      </c>
      <c r="AE124" s="249">
        <f t="shared" si="63"/>
        <v>7590</v>
      </c>
      <c r="AF124" s="257"/>
    </row>
    <row r="125" spans="1:32" x14ac:dyDescent="0.25">
      <c r="A125" s="278" t="s">
        <v>185</v>
      </c>
      <c r="B125" s="231">
        <v>62005</v>
      </c>
      <c r="C125" s="234">
        <v>193</v>
      </c>
      <c r="D125" s="234">
        <v>184</v>
      </c>
      <c r="E125" s="234">
        <v>183</v>
      </c>
      <c r="F125" s="234">
        <v>173</v>
      </c>
      <c r="G125" s="234">
        <v>166</v>
      </c>
      <c r="H125" s="237"/>
      <c r="I125" s="279">
        <v>83500</v>
      </c>
      <c r="J125" s="279">
        <v>58430</v>
      </c>
      <c r="K125" s="279"/>
      <c r="L125" s="279">
        <f t="shared" si="48"/>
        <v>58430</v>
      </c>
      <c r="M125" s="249">
        <f t="shared" si="49"/>
        <v>141930</v>
      </c>
      <c r="N125" s="234">
        <v>166</v>
      </c>
      <c r="O125" s="249">
        <f t="shared" si="50"/>
        <v>4980</v>
      </c>
      <c r="P125" s="237"/>
      <c r="Q125" s="254">
        <f t="shared" si="51"/>
        <v>-4.6632124352331605E-2</v>
      </c>
      <c r="R125" s="254">
        <f t="shared" si="52"/>
        <v>-5.434782608695652E-3</v>
      </c>
      <c r="S125" s="254">
        <f t="shared" si="53"/>
        <v>-5.4644808743169397E-2</v>
      </c>
      <c r="T125" s="254">
        <f t="shared" si="54"/>
        <v>-3.5570571901398888E-2</v>
      </c>
      <c r="U125" s="254">
        <f t="shared" si="55"/>
        <v>-4.046242774566474E-2</v>
      </c>
      <c r="V125" s="255"/>
      <c r="W125" s="234">
        <f t="shared" si="56"/>
        <v>166.846291061058</v>
      </c>
      <c r="X125" s="234">
        <f t="shared" si="57"/>
        <v>166.846291061058</v>
      </c>
      <c r="Y125" s="234">
        <f t="shared" si="58"/>
        <v>-0.84629106105799679</v>
      </c>
      <c r="Z125" s="234">
        <f t="shared" si="59"/>
        <v>0.84629106105799679</v>
      </c>
      <c r="AA125" s="249">
        <f t="shared" si="60"/>
        <v>1880.978522834268</v>
      </c>
      <c r="AB125" s="256"/>
      <c r="AC125" s="283">
        <f t="shared" si="61"/>
        <v>4980</v>
      </c>
      <c r="AD125" s="283">
        <f t="shared" si="62"/>
        <v>1880.978522834268</v>
      </c>
      <c r="AE125" s="249">
        <f t="shared" si="63"/>
        <v>6861</v>
      </c>
      <c r="AF125" s="257"/>
    </row>
    <row r="126" spans="1:32" x14ac:dyDescent="0.25">
      <c r="A126" s="278" t="s">
        <v>186</v>
      </c>
      <c r="B126" s="231">
        <v>49005</v>
      </c>
      <c r="C126" s="234">
        <v>23744.41</v>
      </c>
      <c r="D126" s="234">
        <v>23924.25</v>
      </c>
      <c r="E126" s="234">
        <v>24024.78</v>
      </c>
      <c r="F126" s="234">
        <v>24331.31</v>
      </c>
      <c r="G126" s="234">
        <v>24009.49</v>
      </c>
      <c r="H126" s="237"/>
      <c r="I126" s="279">
        <v>11976500</v>
      </c>
      <c r="J126" s="279">
        <v>4630610</v>
      </c>
      <c r="K126" s="279"/>
      <c r="L126" s="279">
        <f t="shared" si="48"/>
        <v>4630610</v>
      </c>
      <c r="M126" s="249">
        <f t="shared" si="49"/>
        <v>16607110</v>
      </c>
      <c r="N126" s="234">
        <v>24009.49</v>
      </c>
      <c r="O126" s="249">
        <f t="shared" si="50"/>
        <v>720284.70000000007</v>
      </c>
      <c r="P126" s="237"/>
      <c r="Q126" s="254">
        <f t="shared" si="51"/>
        <v>7.5739932051375521E-3</v>
      </c>
      <c r="R126" s="254">
        <f t="shared" si="52"/>
        <v>4.2020126022758852E-3</v>
      </c>
      <c r="S126" s="254">
        <f t="shared" si="53"/>
        <v>1.2758909759007262E-2</v>
      </c>
      <c r="T126" s="254">
        <f t="shared" si="54"/>
        <v>8.1783051888068992E-3</v>
      </c>
      <c r="U126" s="254">
        <f t="shared" si="55"/>
        <v>-1.3226579251178818E-2</v>
      </c>
      <c r="V126" s="255"/>
      <c r="W126" s="234">
        <f t="shared" si="56"/>
        <v>24530.298878823472</v>
      </c>
      <c r="X126" s="234">
        <f t="shared" si="57"/>
        <v>24530.298878823472</v>
      </c>
      <c r="Y126" s="234">
        <f t="shared" si="58"/>
        <v>-520.80887882347088</v>
      </c>
      <c r="Z126" s="234">
        <f t="shared" si="59"/>
        <v>520.80887882347088</v>
      </c>
      <c r="AA126" s="249">
        <f t="shared" si="60"/>
        <v>1157557.2053705161</v>
      </c>
      <c r="AB126" s="256"/>
      <c r="AC126" s="283">
        <f t="shared" si="61"/>
        <v>720284.70000000007</v>
      </c>
      <c r="AD126" s="283">
        <f t="shared" si="62"/>
        <v>1157557.2053705161</v>
      </c>
      <c r="AE126" s="249">
        <f t="shared" si="63"/>
        <v>1877842</v>
      </c>
      <c r="AF126" s="257"/>
    </row>
    <row r="127" spans="1:32" x14ac:dyDescent="0.25">
      <c r="A127" s="278" t="s">
        <v>187</v>
      </c>
      <c r="B127" s="231">
        <v>5005</v>
      </c>
      <c r="C127" s="234">
        <v>674.85</v>
      </c>
      <c r="D127" s="234">
        <v>659.05</v>
      </c>
      <c r="E127" s="234">
        <v>682.67</v>
      </c>
      <c r="F127" s="234">
        <v>673.28</v>
      </c>
      <c r="G127" s="234">
        <v>670.76</v>
      </c>
      <c r="H127" s="237"/>
      <c r="I127" s="279">
        <v>334500</v>
      </c>
      <c r="J127" s="279">
        <v>53810</v>
      </c>
      <c r="K127" s="279">
        <v>59792</v>
      </c>
      <c r="L127" s="279">
        <f t="shared" si="48"/>
        <v>113602</v>
      </c>
      <c r="M127" s="249">
        <f t="shared" si="49"/>
        <v>448102</v>
      </c>
      <c r="N127" s="234">
        <v>670.76</v>
      </c>
      <c r="O127" s="249">
        <f t="shared" si="50"/>
        <v>20122.8</v>
      </c>
      <c r="P127" s="237"/>
      <c r="Q127" s="254">
        <f t="shared" si="51"/>
        <v>-2.3412610209676325E-2</v>
      </c>
      <c r="R127" s="254">
        <f t="shared" si="52"/>
        <v>3.5839465897883324E-2</v>
      </c>
      <c r="S127" s="254">
        <f t="shared" si="53"/>
        <v>-1.3754815650314188E-2</v>
      </c>
      <c r="T127" s="254">
        <f t="shared" si="54"/>
        <v>-4.4265332070239638E-4</v>
      </c>
      <c r="U127" s="254">
        <f t="shared" si="55"/>
        <v>-3.7428707224334331E-3</v>
      </c>
      <c r="V127" s="255"/>
      <c r="W127" s="234">
        <f t="shared" si="56"/>
        <v>672.98197037223747</v>
      </c>
      <c r="X127" s="234">
        <f t="shared" si="57"/>
        <v>672.98197037223747</v>
      </c>
      <c r="Y127" s="234">
        <f t="shared" si="58"/>
        <v>-2.2219703722374788</v>
      </c>
      <c r="Z127" s="234">
        <f t="shared" si="59"/>
        <v>2.2219703722374788</v>
      </c>
      <c r="AA127" s="249">
        <f t="shared" si="60"/>
        <v>4938.5828834440917</v>
      </c>
      <c r="AB127" s="256"/>
      <c r="AC127" s="283">
        <f t="shared" si="61"/>
        <v>20122.8</v>
      </c>
      <c r="AD127" s="283">
        <f t="shared" si="62"/>
        <v>4938.5828834440917</v>
      </c>
      <c r="AE127" s="249">
        <f t="shared" si="63"/>
        <v>25061</v>
      </c>
      <c r="AF127" s="257"/>
    </row>
    <row r="128" spans="1:32" x14ac:dyDescent="0.25">
      <c r="A128" s="278" t="s">
        <v>188</v>
      </c>
      <c r="B128" s="231">
        <v>54002</v>
      </c>
      <c r="C128" s="234">
        <v>894</v>
      </c>
      <c r="D128" s="234">
        <v>885</v>
      </c>
      <c r="E128" s="234">
        <v>897</v>
      </c>
      <c r="F128" s="234">
        <v>959</v>
      </c>
      <c r="G128" s="234">
        <v>918.56</v>
      </c>
      <c r="H128" s="237"/>
      <c r="I128" s="279">
        <v>458000</v>
      </c>
      <c r="J128" s="279">
        <v>612915</v>
      </c>
      <c r="K128" s="279"/>
      <c r="L128" s="279">
        <f t="shared" si="48"/>
        <v>612915</v>
      </c>
      <c r="M128" s="249">
        <f t="shared" si="49"/>
        <v>1070915</v>
      </c>
      <c r="N128" s="234">
        <v>918.56</v>
      </c>
      <c r="O128" s="249">
        <f t="shared" si="50"/>
        <v>27556.799999999999</v>
      </c>
      <c r="P128" s="237"/>
      <c r="Q128" s="254">
        <f t="shared" si="51"/>
        <v>-1.0067114093959731E-2</v>
      </c>
      <c r="R128" s="254">
        <f t="shared" si="52"/>
        <v>1.3559322033898305E-2</v>
      </c>
      <c r="S128" s="254">
        <f t="shared" si="53"/>
        <v>6.9119286510590863E-2</v>
      </c>
      <c r="T128" s="254">
        <f t="shared" si="54"/>
        <v>2.4203831483509811E-2</v>
      </c>
      <c r="U128" s="254">
        <f t="shared" si="55"/>
        <v>-4.216892596454646E-2</v>
      </c>
      <c r="V128" s="255"/>
      <c r="W128" s="234">
        <f t="shared" si="56"/>
        <v>982.21147439268589</v>
      </c>
      <c r="X128" s="234">
        <f t="shared" si="57"/>
        <v>982.21147439268589</v>
      </c>
      <c r="Y128" s="234">
        <f t="shared" si="58"/>
        <v>-63.651474392685941</v>
      </c>
      <c r="Z128" s="234">
        <f t="shared" si="59"/>
        <v>63.651474392685941</v>
      </c>
      <c r="AA128" s="249">
        <f t="shared" si="60"/>
        <v>141472.67032420266</v>
      </c>
      <c r="AB128" s="256"/>
      <c r="AC128" s="283">
        <f t="shared" si="61"/>
        <v>27556.799999999999</v>
      </c>
      <c r="AD128" s="283">
        <f t="shared" si="62"/>
        <v>141472.67032420266</v>
      </c>
      <c r="AE128" s="249">
        <f t="shared" si="63"/>
        <v>169029</v>
      </c>
      <c r="AF128" s="257"/>
    </row>
    <row r="129" spans="1:32" x14ac:dyDescent="0.25">
      <c r="A129" s="278" t="s">
        <v>189</v>
      </c>
      <c r="B129" s="231">
        <v>15003</v>
      </c>
      <c r="C129" s="234">
        <v>173</v>
      </c>
      <c r="D129" s="234">
        <v>197</v>
      </c>
      <c r="E129" s="234">
        <v>179</v>
      </c>
      <c r="F129" s="234">
        <v>196</v>
      </c>
      <c r="G129" s="234">
        <v>198</v>
      </c>
      <c r="H129" s="237"/>
      <c r="I129" s="279">
        <v>97500</v>
      </c>
      <c r="J129" s="279">
        <v>156939</v>
      </c>
      <c r="K129" s="279"/>
      <c r="L129" s="279">
        <f t="shared" si="48"/>
        <v>156939</v>
      </c>
      <c r="M129" s="249">
        <f t="shared" si="49"/>
        <v>254439</v>
      </c>
      <c r="N129" s="234">
        <v>198</v>
      </c>
      <c r="O129" s="249">
        <f t="shared" si="50"/>
        <v>5940</v>
      </c>
      <c r="P129" s="237"/>
      <c r="Q129" s="254">
        <f t="shared" si="51"/>
        <v>0.13872832369942195</v>
      </c>
      <c r="R129" s="254">
        <f t="shared" si="52"/>
        <v>-9.1370558375634514E-2</v>
      </c>
      <c r="S129" s="254">
        <f t="shared" si="53"/>
        <v>9.4972067039106142E-2</v>
      </c>
      <c r="T129" s="254">
        <f t="shared" si="54"/>
        <v>4.7443277454297862E-2</v>
      </c>
      <c r="U129" s="254">
        <f t="shared" si="55"/>
        <v>1.020408163265306E-2</v>
      </c>
      <c r="V129" s="255"/>
      <c r="W129" s="234">
        <f t="shared" si="56"/>
        <v>205.29888238104238</v>
      </c>
      <c r="X129" s="234">
        <f t="shared" si="57"/>
        <v>205.29888238104238</v>
      </c>
      <c r="Y129" s="234">
        <f t="shared" si="58"/>
        <v>-7.2988823810423753</v>
      </c>
      <c r="Z129" s="234">
        <f t="shared" si="59"/>
        <v>7.2988823810423753</v>
      </c>
      <c r="AA129" s="249">
        <f t="shared" si="60"/>
        <v>16222.599565533275</v>
      </c>
      <c r="AB129" s="256"/>
      <c r="AC129" s="283">
        <f t="shared" si="61"/>
        <v>5940</v>
      </c>
      <c r="AD129" s="283">
        <f t="shared" si="62"/>
        <v>16222.599565533275</v>
      </c>
      <c r="AE129" s="249">
        <f t="shared" si="63"/>
        <v>22163</v>
      </c>
      <c r="AF129" s="257"/>
    </row>
    <row r="130" spans="1:32" x14ac:dyDescent="0.25">
      <c r="A130" s="278" t="s">
        <v>190</v>
      </c>
      <c r="B130" s="231">
        <v>26005</v>
      </c>
      <c r="C130" s="234">
        <v>97</v>
      </c>
      <c r="D130" s="234">
        <v>98</v>
      </c>
      <c r="E130" s="234">
        <v>86</v>
      </c>
      <c r="F130" s="234">
        <v>79</v>
      </c>
      <c r="G130" s="234">
        <v>57</v>
      </c>
      <c r="H130" s="237"/>
      <c r="I130" s="279">
        <v>15500</v>
      </c>
      <c r="J130" s="279">
        <v>41159</v>
      </c>
      <c r="K130" s="279"/>
      <c r="L130" s="279">
        <f t="shared" si="48"/>
        <v>41159</v>
      </c>
      <c r="M130" s="249">
        <f t="shared" si="49"/>
        <v>56659</v>
      </c>
      <c r="N130" s="234">
        <v>57</v>
      </c>
      <c r="O130" s="249">
        <f t="shared" si="50"/>
        <v>1710</v>
      </c>
      <c r="P130" s="237"/>
      <c r="Q130" s="254">
        <f t="shared" si="51"/>
        <v>1.0309278350515464E-2</v>
      </c>
      <c r="R130" s="254">
        <f t="shared" si="52"/>
        <v>-0.12244897959183673</v>
      </c>
      <c r="S130" s="254">
        <f t="shared" si="53"/>
        <v>-8.1395348837209308E-2</v>
      </c>
      <c r="T130" s="254">
        <f t="shared" si="54"/>
        <v>-6.4511683359510186E-2</v>
      </c>
      <c r="U130" s="254">
        <f t="shared" si="55"/>
        <v>-0.27848101265822783</v>
      </c>
      <c r="V130" s="255"/>
      <c r="W130" s="234">
        <f t="shared" si="56"/>
        <v>73.903577014598696</v>
      </c>
      <c r="X130" s="234">
        <f t="shared" si="57"/>
        <v>73.903577014598696</v>
      </c>
      <c r="Y130" s="234">
        <f t="shared" si="58"/>
        <v>-16.903577014598696</v>
      </c>
      <c r="Z130" s="234">
        <f t="shared" si="59"/>
        <v>16.903577014598696</v>
      </c>
      <c r="AA130" s="249">
        <f t="shared" si="60"/>
        <v>37570.130167493517</v>
      </c>
      <c r="AB130" s="256"/>
      <c r="AC130" s="283">
        <f t="shared" si="61"/>
        <v>1710</v>
      </c>
      <c r="AD130" s="283">
        <f t="shared" si="62"/>
        <v>37570.130167493517</v>
      </c>
      <c r="AE130" s="249">
        <f t="shared" si="63"/>
        <v>39280</v>
      </c>
      <c r="AF130" s="257"/>
    </row>
    <row r="131" spans="1:32" x14ac:dyDescent="0.25">
      <c r="A131" s="278" t="s">
        <v>191</v>
      </c>
      <c r="B131" s="231">
        <v>40002</v>
      </c>
      <c r="C131" s="234">
        <v>2327.85</v>
      </c>
      <c r="D131" s="234">
        <v>2398.14</v>
      </c>
      <c r="E131" s="234">
        <v>2390.0700000000002</v>
      </c>
      <c r="F131" s="234">
        <v>2394.1999999999998</v>
      </c>
      <c r="G131" s="234">
        <v>2361.48</v>
      </c>
      <c r="H131" s="237"/>
      <c r="I131" s="279">
        <v>1179500</v>
      </c>
      <c r="J131" s="279">
        <v>359634</v>
      </c>
      <c r="K131" s="279">
        <v>28333</v>
      </c>
      <c r="L131" s="279">
        <f t="shared" si="48"/>
        <v>387967</v>
      </c>
      <c r="M131" s="249">
        <f t="shared" si="49"/>
        <v>1567467</v>
      </c>
      <c r="N131" s="234">
        <v>2361.48</v>
      </c>
      <c r="O131" s="249">
        <f t="shared" si="50"/>
        <v>70844.399999999994</v>
      </c>
      <c r="P131" s="237"/>
      <c r="Q131" s="254">
        <f t="shared" si="51"/>
        <v>3.0195244538952237E-2</v>
      </c>
      <c r="R131" s="254">
        <f t="shared" si="52"/>
        <v>-3.3651079586678465E-3</v>
      </c>
      <c r="S131" s="254">
        <f t="shared" si="53"/>
        <v>1.7279828624264788E-3</v>
      </c>
      <c r="T131" s="254">
        <f t="shared" si="54"/>
        <v>9.5193731475702904E-3</v>
      </c>
      <c r="U131" s="254">
        <f t="shared" si="55"/>
        <v>-1.366636037089625E-2</v>
      </c>
      <c r="V131" s="255"/>
      <c r="W131" s="234">
        <f t="shared" si="56"/>
        <v>2416.9912831899123</v>
      </c>
      <c r="X131" s="234">
        <f t="shared" si="57"/>
        <v>2416.9912831899123</v>
      </c>
      <c r="Y131" s="234">
        <f t="shared" si="58"/>
        <v>-55.511283189912319</v>
      </c>
      <c r="Z131" s="234">
        <f t="shared" si="59"/>
        <v>55.511283189912319</v>
      </c>
      <c r="AA131" s="249">
        <f t="shared" si="60"/>
        <v>123380.16583167049</v>
      </c>
      <c r="AB131" s="256"/>
      <c r="AC131" s="283">
        <f t="shared" si="61"/>
        <v>70844.399999999994</v>
      </c>
      <c r="AD131" s="283">
        <f t="shared" si="62"/>
        <v>123380.16583167049</v>
      </c>
      <c r="AE131" s="249">
        <f t="shared" si="63"/>
        <v>194225</v>
      </c>
      <c r="AF131" s="257"/>
    </row>
    <row r="132" spans="1:32" x14ac:dyDescent="0.25">
      <c r="A132" s="278" t="s">
        <v>192</v>
      </c>
      <c r="B132" s="231">
        <v>57001</v>
      </c>
      <c r="C132" s="234">
        <v>436</v>
      </c>
      <c r="D132" s="234">
        <v>449</v>
      </c>
      <c r="E132" s="234">
        <v>435.86</v>
      </c>
      <c r="F132" s="234">
        <v>406</v>
      </c>
      <c r="G132" s="234">
        <v>415</v>
      </c>
      <c r="H132" s="237"/>
      <c r="I132" s="279">
        <v>205500</v>
      </c>
      <c r="J132" s="279">
        <v>50039</v>
      </c>
      <c r="K132" s="279">
        <v>15432</v>
      </c>
      <c r="L132" s="279">
        <f t="shared" si="48"/>
        <v>65471</v>
      </c>
      <c r="M132" s="249">
        <f t="shared" si="49"/>
        <v>270971</v>
      </c>
      <c r="N132" s="234">
        <v>415</v>
      </c>
      <c r="O132" s="249">
        <f t="shared" si="50"/>
        <v>12450</v>
      </c>
      <c r="P132" s="237"/>
      <c r="Q132" s="254">
        <f t="shared" si="51"/>
        <v>2.9816513761467892E-2</v>
      </c>
      <c r="R132" s="254">
        <f t="shared" si="52"/>
        <v>-2.9265033407572354E-2</v>
      </c>
      <c r="S132" s="254">
        <f t="shared" si="53"/>
        <v>-6.8508236589730681E-2</v>
      </c>
      <c r="T132" s="254">
        <f t="shared" si="54"/>
        <v>-2.2652252078611712E-2</v>
      </c>
      <c r="U132" s="254">
        <f t="shared" si="55"/>
        <v>2.2167487684729065E-2</v>
      </c>
      <c r="V132" s="255"/>
      <c r="W132" s="234">
        <f t="shared" si="56"/>
        <v>396.80318565608366</v>
      </c>
      <c r="X132" s="234">
        <f t="shared" si="57"/>
        <v>415</v>
      </c>
      <c r="Y132" s="234">
        <f t="shared" si="58"/>
        <v>18.196814343916344</v>
      </c>
      <c r="Z132" s="234">
        <f t="shared" si="59"/>
        <v>0</v>
      </c>
      <c r="AA132" s="249">
        <f t="shared" si="60"/>
        <v>0</v>
      </c>
      <c r="AB132" s="256"/>
      <c r="AC132" s="283">
        <f t="shared" si="61"/>
        <v>12450</v>
      </c>
      <c r="AD132" s="283">
        <f t="shared" si="62"/>
        <v>0</v>
      </c>
      <c r="AE132" s="249">
        <f t="shared" si="63"/>
        <v>12450</v>
      </c>
      <c r="AF132" s="257"/>
    </row>
    <row r="133" spans="1:32" x14ac:dyDescent="0.25">
      <c r="A133" s="278" t="s">
        <v>193</v>
      </c>
      <c r="B133" s="231">
        <v>54006</v>
      </c>
      <c r="C133" s="234">
        <v>143</v>
      </c>
      <c r="D133" s="234">
        <v>150</v>
      </c>
      <c r="E133" s="234">
        <v>158</v>
      </c>
      <c r="F133" s="234">
        <v>171.15</v>
      </c>
      <c r="G133" s="234">
        <v>176</v>
      </c>
      <c r="H133" s="237"/>
      <c r="I133" s="279">
        <v>88000</v>
      </c>
      <c r="J133" s="279">
        <v>53958</v>
      </c>
      <c r="K133" s="279"/>
      <c r="L133" s="279">
        <f t="shared" si="48"/>
        <v>53958</v>
      </c>
      <c r="M133" s="249">
        <f t="shared" si="49"/>
        <v>141958</v>
      </c>
      <c r="N133" s="234">
        <v>176</v>
      </c>
      <c r="O133" s="249">
        <f t="shared" si="50"/>
        <v>5280</v>
      </c>
      <c r="P133" s="237"/>
      <c r="Q133" s="254">
        <f t="shared" si="51"/>
        <v>4.8951048951048952E-2</v>
      </c>
      <c r="R133" s="254">
        <f t="shared" si="52"/>
        <v>5.3333333333333337E-2</v>
      </c>
      <c r="S133" s="254">
        <f t="shared" si="53"/>
        <v>8.3227848101265864E-2</v>
      </c>
      <c r="T133" s="254">
        <f t="shared" si="54"/>
        <v>6.1837410128549382E-2</v>
      </c>
      <c r="U133" s="254">
        <f t="shared" si="55"/>
        <v>2.8337715454279839E-2</v>
      </c>
      <c r="V133" s="255"/>
      <c r="W133" s="234">
        <f t="shared" si="56"/>
        <v>181.73347274350124</v>
      </c>
      <c r="X133" s="234">
        <f t="shared" si="57"/>
        <v>181.73347274350124</v>
      </c>
      <c r="Y133" s="234">
        <f t="shared" si="58"/>
        <v>-5.7334727435012383</v>
      </c>
      <c r="Z133" s="234">
        <f t="shared" si="59"/>
        <v>5.7334727435012383</v>
      </c>
      <c r="AA133" s="249">
        <f t="shared" si="60"/>
        <v>12743.297888907309</v>
      </c>
      <c r="AB133" s="256"/>
      <c r="AC133" s="283">
        <f t="shared" si="61"/>
        <v>5280</v>
      </c>
      <c r="AD133" s="283">
        <f t="shared" si="62"/>
        <v>12743.297888907309</v>
      </c>
      <c r="AE133" s="249">
        <f t="shared" si="63"/>
        <v>18023</v>
      </c>
      <c r="AF133" s="257"/>
    </row>
    <row r="134" spans="1:32" x14ac:dyDescent="0.25">
      <c r="A134" s="278" t="s">
        <v>194</v>
      </c>
      <c r="B134" s="231">
        <v>41005</v>
      </c>
      <c r="C134" s="234">
        <v>1709.51</v>
      </c>
      <c r="D134" s="234">
        <v>1791.25</v>
      </c>
      <c r="E134" s="234">
        <v>1906.5</v>
      </c>
      <c r="F134" s="234">
        <v>1962.25</v>
      </c>
      <c r="G134" s="234">
        <v>2061.25</v>
      </c>
      <c r="H134" s="237"/>
      <c r="I134" s="279">
        <v>1022500</v>
      </c>
      <c r="J134" s="279">
        <v>40142</v>
      </c>
      <c r="K134" s="279">
        <v>275871</v>
      </c>
      <c r="L134" s="279">
        <f t="shared" si="48"/>
        <v>316013</v>
      </c>
      <c r="M134" s="249">
        <f t="shared" si="49"/>
        <v>1338513</v>
      </c>
      <c r="N134" s="234">
        <v>2061.25</v>
      </c>
      <c r="O134" s="249">
        <f t="shared" si="50"/>
        <v>61837.5</v>
      </c>
      <c r="P134" s="237"/>
      <c r="Q134" s="254">
        <f t="shared" si="51"/>
        <v>4.7814870927926724E-2</v>
      </c>
      <c r="R134" s="254">
        <f t="shared" si="52"/>
        <v>6.4340544312630851E-2</v>
      </c>
      <c r="S134" s="254">
        <f t="shared" si="53"/>
        <v>2.9242066614214531E-2</v>
      </c>
      <c r="T134" s="254">
        <f t="shared" si="54"/>
        <v>4.71324939515907E-2</v>
      </c>
      <c r="U134" s="254">
        <f t="shared" si="55"/>
        <v>5.0452286915530643E-2</v>
      </c>
      <c r="V134" s="255"/>
      <c r="W134" s="234">
        <f t="shared" si="56"/>
        <v>2054.735736256509</v>
      </c>
      <c r="X134" s="234">
        <f t="shared" si="57"/>
        <v>2061.25</v>
      </c>
      <c r="Y134" s="234">
        <f t="shared" si="58"/>
        <v>6.5142637434910284</v>
      </c>
      <c r="Z134" s="234">
        <f t="shared" si="59"/>
        <v>0</v>
      </c>
      <c r="AA134" s="249">
        <f t="shared" si="60"/>
        <v>0</v>
      </c>
      <c r="AB134" s="256"/>
      <c r="AC134" s="283">
        <f t="shared" si="61"/>
        <v>61837.5</v>
      </c>
      <c r="AD134" s="283">
        <f t="shared" si="62"/>
        <v>0</v>
      </c>
      <c r="AE134" s="249">
        <f t="shared" si="63"/>
        <v>61838</v>
      </c>
      <c r="AF134" s="257"/>
    </row>
    <row r="135" spans="1:32" x14ac:dyDescent="0.25">
      <c r="A135" s="278" t="s">
        <v>195</v>
      </c>
      <c r="B135" s="231">
        <v>20003</v>
      </c>
      <c r="C135" s="234">
        <v>339</v>
      </c>
      <c r="D135" s="234">
        <v>352.29</v>
      </c>
      <c r="E135" s="234">
        <v>335</v>
      </c>
      <c r="F135" s="234">
        <v>349</v>
      </c>
      <c r="G135" s="234">
        <v>334</v>
      </c>
      <c r="H135" s="237"/>
      <c r="I135" s="279">
        <v>167000</v>
      </c>
      <c r="J135" s="279">
        <v>286177</v>
      </c>
      <c r="K135" s="279"/>
      <c r="L135" s="279">
        <f t="shared" si="48"/>
        <v>286177</v>
      </c>
      <c r="M135" s="249">
        <f t="shared" si="49"/>
        <v>453177</v>
      </c>
      <c r="N135" s="234">
        <v>334</v>
      </c>
      <c r="O135" s="249">
        <f t="shared" si="50"/>
        <v>10020</v>
      </c>
      <c r="P135" s="237"/>
      <c r="Q135" s="254">
        <f t="shared" si="51"/>
        <v>3.9203539823008907E-2</v>
      </c>
      <c r="R135" s="254">
        <f t="shared" si="52"/>
        <v>-4.9078883874081068E-2</v>
      </c>
      <c r="S135" s="254">
        <f t="shared" si="53"/>
        <v>4.1791044776119404E-2</v>
      </c>
      <c r="T135" s="254">
        <f t="shared" si="54"/>
        <v>1.063856690834908E-2</v>
      </c>
      <c r="U135" s="254">
        <f t="shared" si="55"/>
        <v>-4.2979942693409739E-2</v>
      </c>
      <c r="V135" s="255"/>
      <c r="W135" s="234">
        <f t="shared" si="56"/>
        <v>352.71285985101383</v>
      </c>
      <c r="X135" s="234">
        <f t="shared" si="57"/>
        <v>352.71285985101383</v>
      </c>
      <c r="Y135" s="234">
        <f t="shared" si="58"/>
        <v>-18.712859851013832</v>
      </c>
      <c r="Z135" s="234">
        <f t="shared" si="59"/>
        <v>18.712859851013832</v>
      </c>
      <c r="AA135" s="249">
        <f t="shared" si="60"/>
        <v>41591.467876974901</v>
      </c>
      <c r="AB135" s="256"/>
      <c r="AC135" s="283">
        <f t="shared" si="61"/>
        <v>10020</v>
      </c>
      <c r="AD135" s="283">
        <f t="shared" si="62"/>
        <v>41591.467876974901</v>
      </c>
      <c r="AE135" s="249">
        <f t="shared" si="63"/>
        <v>51611</v>
      </c>
      <c r="AF135" s="257"/>
    </row>
    <row r="136" spans="1:32" x14ac:dyDescent="0.25">
      <c r="A136" s="278" t="s">
        <v>196</v>
      </c>
      <c r="B136" s="231">
        <v>66001</v>
      </c>
      <c r="C136" s="234">
        <v>2042.31</v>
      </c>
      <c r="D136" s="234">
        <v>2060.3000000000002</v>
      </c>
      <c r="E136" s="234">
        <v>2106.8000000000002</v>
      </c>
      <c r="F136" s="234">
        <v>2147.61</v>
      </c>
      <c r="G136" s="234">
        <v>2181.1</v>
      </c>
      <c r="H136" s="237"/>
      <c r="I136" s="279">
        <v>1085500</v>
      </c>
      <c r="J136" s="279">
        <v>3229404</v>
      </c>
      <c r="K136" s="279"/>
      <c r="L136" s="279">
        <f t="shared" si="48"/>
        <v>3229404</v>
      </c>
      <c r="M136" s="249">
        <f t="shared" si="49"/>
        <v>4314904</v>
      </c>
      <c r="N136" s="234">
        <v>2181.1</v>
      </c>
      <c r="O136" s="249">
        <f t="shared" si="50"/>
        <v>65433</v>
      </c>
      <c r="P136" s="237"/>
      <c r="Q136" s="254">
        <f t="shared" si="51"/>
        <v>8.8086529469082742E-3</v>
      </c>
      <c r="R136" s="254">
        <f t="shared" si="52"/>
        <v>2.256952870941125E-2</v>
      </c>
      <c r="S136" s="254">
        <f t="shared" si="53"/>
        <v>1.9370609455097752E-2</v>
      </c>
      <c r="T136" s="254">
        <f t="shared" si="54"/>
        <v>1.6916263703805761E-2</v>
      </c>
      <c r="U136" s="254">
        <f t="shared" si="55"/>
        <v>1.5594078999445793E-2</v>
      </c>
      <c r="V136" s="255"/>
      <c r="W136" s="234">
        <f t="shared" si="56"/>
        <v>2183.9395370929305</v>
      </c>
      <c r="X136" s="234">
        <f t="shared" si="57"/>
        <v>2183.9395370929305</v>
      </c>
      <c r="Y136" s="234">
        <f t="shared" si="58"/>
        <v>-2.8395370929306409</v>
      </c>
      <c r="Z136" s="234">
        <f t="shared" si="59"/>
        <v>2.8395370929306409</v>
      </c>
      <c r="AA136" s="249">
        <f t="shared" si="60"/>
        <v>6311.1954413373624</v>
      </c>
      <c r="AB136" s="256"/>
      <c r="AC136" s="283">
        <f t="shared" si="61"/>
        <v>65433</v>
      </c>
      <c r="AD136" s="283">
        <f t="shared" si="62"/>
        <v>6311.1954413373624</v>
      </c>
      <c r="AE136" s="249">
        <f t="shared" si="63"/>
        <v>71744</v>
      </c>
      <c r="AF136" s="257"/>
    </row>
    <row r="137" spans="1:32" x14ac:dyDescent="0.25">
      <c r="A137" s="278" t="s">
        <v>197</v>
      </c>
      <c r="B137" s="231">
        <v>33005</v>
      </c>
      <c r="C137" s="234">
        <v>151</v>
      </c>
      <c r="D137" s="234">
        <v>151</v>
      </c>
      <c r="E137" s="234">
        <v>130</v>
      </c>
      <c r="F137" s="234">
        <v>125</v>
      </c>
      <c r="G137" s="234">
        <v>143</v>
      </c>
      <c r="H137" s="237"/>
      <c r="I137" s="279">
        <v>71000</v>
      </c>
      <c r="J137" s="279">
        <v>64604</v>
      </c>
      <c r="K137" s="279"/>
      <c r="L137" s="279">
        <f t="shared" ref="L137:L157" si="64">+J137+K137</f>
        <v>64604</v>
      </c>
      <c r="M137" s="249">
        <f t="shared" ref="M137:M157" si="65">I137+L137</f>
        <v>135604</v>
      </c>
      <c r="N137" s="234">
        <v>143</v>
      </c>
      <c r="O137" s="249">
        <f t="shared" ref="O137:O157" si="66">N137*30</f>
        <v>4290</v>
      </c>
      <c r="P137" s="237"/>
      <c r="Q137" s="254">
        <f t="shared" ref="Q137:Q157" si="67">(D137-C137)/C137</f>
        <v>0</v>
      </c>
      <c r="R137" s="254">
        <f t="shared" ref="R137:R157" si="68">(E137-D137)/D137</f>
        <v>-0.13907284768211919</v>
      </c>
      <c r="S137" s="254">
        <f t="shared" ref="S137:S157" si="69">(F137-E137)/E137</f>
        <v>-3.8461538461538464E-2</v>
      </c>
      <c r="T137" s="254">
        <f t="shared" ref="T137:T158" si="70">AVERAGE(Q137:S137)</f>
        <v>-5.9178128714552553E-2</v>
      </c>
      <c r="U137" s="254">
        <f t="shared" ref="U137:U157" si="71">(G137-F137)/F137</f>
        <v>0.14399999999999999</v>
      </c>
      <c r="V137" s="255"/>
      <c r="W137" s="234">
        <f t="shared" ref="W137:W157" si="72">(1+T137)*F137</f>
        <v>117.60273391068094</v>
      </c>
      <c r="X137" s="234">
        <f t="shared" ref="X137:X157" si="73">IF(W137&gt;G137,W137,G137)</f>
        <v>143</v>
      </c>
      <c r="Y137" s="234">
        <f t="shared" ref="Y137:Y157" si="74">G137-W137</f>
        <v>25.397266089319061</v>
      </c>
      <c r="Z137" s="234">
        <f t="shared" ref="Z137:Z157" si="75">IF(Y137&lt;0,-Y137,0)</f>
        <v>0</v>
      </c>
      <c r="AA137" s="249">
        <f t="shared" ref="AA137:AA157" si="76">($AA$3/$Z$158)*Z137</f>
        <v>0</v>
      </c>
      <c r="AB137" s="256"/>
      <c r="AC137" s="283">
        <f t="shared" ref="AC137:AC157" si="77">O137</f>
        <v>4290</v>
      </c>
      <c r="AD137" s="283">
        <f t="shared" ref="AD137:AD157" si="78">AA137</f>
        <v>0</v>
      </c>
      <c r="AE137" s="249">
        <f t="shared" si="63"/>
        <v>4290</v>
      </c>
      <c r="AF137" s="257"/>
    </row>
    <row r="138" spans="1:32" x14ac:dyDescent="0.25">
      <c r="A138" s="278" t="s">
        <v>198</v>
      </c>
      <c r="B138" s="231">
        <v>49006</v>
      </c>
      <c r="C138" s="234">
        <v>908</v>
      </c>
      <c r="D138" s="234">
        <v>921</v>
      </c>
      <c r="E138" s="234">
        <v>968</v>
      </c>
      <c r="F138" s="234">
        <v>961</v>
      </c>
      <c r="G138" s="234">
        <v>987</v>
      </c>
      <c r="H138" s="237"/>
      <c r="I138" s="279">
        <v>490000</v>
      </c>
      <c r="J138" s="279">
        <v>99250</v>
      </c>
      <c r="K138" s="279">
        <v>61673</v>
      </c>
      <c r="L138" s="279">
        <f t="shared" si="64"/>
        <v>160923</v>
      </c>
      <c r="M138" s="249">
        <f t="shared" si="65"/>
        <v>650923</v>
      </c>
      <c r="N138" s="234">
        <v>987</v>
      </c>
      <c r="O138" s="249">
        <f t="shared" si="66"/>
        <v>29610</v>
      </c>
      <c r="P138" s="237"/>
      <c r="Q138" s="254">
        <f t="shared" si="67"/>
        <v>1.4317180616740088E-2</v>
      </c>
      <c r="R138" s="254">
        <f t="shared" si="68"/>
        <v>5.1031487513572206E-2</v>
      </c>
      <c r="S138" s="254">
        <f t="shared" si="69"/>
        <v>-7.2314049586776862E-3</v>
      </c>
      <c r="T138" s="254">
        <f t="shared" si="70"/>
        <v>1.9372421057211531E-2</v>
      </c>
      <c r="U138" s="254">
        <f t="shared" si="71"/>
        <v>2.7055150884495317E-2</v>
      </c>
      <c r="V138" s="255"/>
      <c r="W138" s="234">
        <f t="shared" si="72"/>
        <v>979.6168966359802</v>
      </c>
      <c r="X138" s="234">
        <f t="shared" si="73"/>
        <v>987</v>
      </c>
      <c r="Y138" s="234">
        <f t="shared" si="74"/>
        <v>7.3831033640198029</v>
      </c>
      <c r="Z138" s="234">
        <f t="shared" si="75"/>
        <v>0</v>
      </c>
      <c r="AA138" s="249">
        <f t="shared" si="76"/>
        <v>0</v>
      </c>
      <c r="AB138" s="256"/>
      <c r="AC138" s="283">
        <f t="shared" si="77"/>
        <v>29610</v>
      </c>
      <c r="AD138" s="283">
        <f t="shared" si="78"/>
        <v>0</v>
      </c>
      <c r="AE138" s="249">
        <f t="shared" si="63"/>
        <v>29610</v>
      </c>
      <c r="AF138" s="257"/>
    </row>
    <row r="139" spans="1:32" x14ac:dyDescent="0.25">
      <c r="A139" s="278" t="s">
        <v>199</v>
      </c>
      <c r="B139" s="231">
        <v>13001</v>
      </c>
      <c r="C139" s="234">
        <v>1202.3399999999999</v>
      </c>
      <c r="D139" s="234">
        <v>1219.79</v>
      </c>
      <c r="E139" s="234">
        <v>1259.26</v>
      </c>
      <c r="F139" s="234">
        <v>1260.58</v>
      </c>
      <c r="G139" s="234">
        <v>1258.6099999999999</v>
      </c>
      <c r="H139" s="237"/>
      <c r="I139" s="279">
        <v>627000</v>
      </c>
      <c r="J139" s="279">
        <v>290065</v>
      </c>
      <c r="K139" s="279"/>
      <c r="L139" s="279">
        <f t="shared" si="64"/>
        <v>290065</v>
      </c>
      <c r="M139" s="249">
        <f t="shared" si="65"/>
        <v>917065</v>
      </c>
      <c r="N139" s="234">
        <v>1258.6099999999999</v>
      </c>
      <c r="O139" s="249">
        <f t="shared" si="66"/>
        <v>37758.299999999996</v>
      </c>
      <c r="P139" s="237"/>
      <c r="Q139" s="254">
        <f t="shared" si="67"/>
        <v>1.4513365603739413E-2</v>
      </c>
      <c r="R139" s="254">
        <f t="shared" si="68"/>
        <v>3.2358028841030034E-2</v>
      </c>
      <c r="S139" s="254">
        <f t="shared" si="69"/>
        <v>1.0482346775089627E-3</v>
      </c>
      <c r="T139" s="254">
        <f t="shared" si="70"/>
        <v>1.5973209707426137E-2</v>
      </c>
      <c r="U139" s="254">
        <f t="shared" si="71"/>
        <v>-1.5627726919354801E-3</v>
      </c>
      <c r="V139" s="255"/>
      <c r="W139" s="234">
        <f t="shared" si="72"/>
        <v>1280.7155086929872</v>
      </c>
      <c r="X139" s="234">
        <f t="shared" si="73"/>
        <v>1280.7155086929872</v>
      </c>
      <c r="Y139" s="234">
        <f t="shared" si="74"/>
        <v>-22.105508692987314</v>
      </c>
      <c r="Z139" s="234">
        <f t="shared" si="75"/>
        <v>22.105508692987314</v>
      </c>
      <c r="AA139" s="249">
        <f t="shared" si="76"/>
        <v>49132.017341473314</v>
      </c>
      <c r="AB139" s="256"/>
      <c r="AC139" s="283">
        <f t="shared" si="77"/>
        <v>37758.299999999996</v>
      </c>
      <c r="AD139" s="283">
        <f t="shared" si="78"/>
        <v>49132.017341473314</v>
      </c>
      <c r="AE139" s="249">
        <f t="shared" si="63"/>
        <v>86890</v>
      </c>
      <c r="AF139" s="257"/>
    </row>
    <row r="140" spans="1:32" x14ac:dyDescent="0.25">
      <c r="A140" s="278" t="s">
        <v>200</v>
      </c>
      <c r="B140" s="231">
        <v>60006</v>
      </c>
      <c r="C140" s="234">
        <v>354</v>
      </c>
      <c r="D140" s="234">
        <v>344</v>
      </c>
      <c r="E140" s="234">
        <v>346</v>
      </c>
      <c r="F140" s="234">
        <v>343.7</v>
      </c>
      <c r="G140" s="234">
        <v>349.07</v>
      </c>
      <c r="H140" s="237"/>
      <c r="I140" s="279">
        <v>174000</v>
      </c>
      <c r="J140" s="279">
        <v>50367</v>
      </c>
      <c r="K140" s="279">
        <v>5057</v>
      </c>
      <c r="L140" s="279">
        <f t="shared" si="64"/>
        <v>55424</v>
      </c>
      <c r="M140" s="249">
        <f t="shared" si="65"/>
        <v>229424</v>
      </c>
      <c r="N140" s="234">
        <v>349.07</v>
      </c>
      <c r="O140" s="249">
        <f t="shared" si="66"/>
        <v>10472.1</v>
      </c>
      <c r="P140" s="237"/>
      <c r="Q140" s="254">
        <f t="shared" si="67"/>
        <v>-2.8248587570621469E-2</v>
      </c>
      <c r="R140" s="254">
        <f t="shared" si="68"/>
        <v>5.8139534883720929E-3</v>
      </c>
      <c r="S140" s="254">
        <f t="shared" si="69"/>
        <v>-6.6473988439306689E-3</v>
      </c>
      <c r="T140" s="254">
        <f t="shared" si="70"/>
        <v>-9.6940109753933471E-3</v>
      </c>
      <c r="U140" s="254">
        <f t="shared" si="71"/>
        <v>1.5624090776840282E-2</v>
      </c>
      <c r="V140" s="255"/>
      <c r="W140" s="234">
        <f t="shared" si="72"/>
        <v>340.36816842775727</v>
      </c>
      <c r="X140" s="234">
        <f t="shared" si="73"/>
        <v>349.07</v>
      </c>
      <c r="Y140" s="234">
        <f t="shared" si="74"/>
        <v>8.7018315722427246</v>
      </c>
      <c r="Z140" s="234">
        <f t="shared" si="75"/>
        <v>0</v>
      </c>
      <c r="AA140" s="249">
        <f t="shared" si="76"/>
        <v>0</v>
      </c>
      <c r="AB140" s="256"/>
      <c r="AC140" s="283">
        <f t="shared" si="77"/>
        <v>10472.1</v>
      </c>
      <c r="AD140" s="283">
        <f t="shared" si="78"/>
        <v>0</v>
      </c>
      <c r="AE140" s="249">
        <f t="shared" si="63"/>
        <v>10472</v>
      </c>
      <c r="AF140" s="257"/>
    </row>
    <row r="141" spans="1:32" x14ac:dyDescent="0.25">
      <c r="A141" s="278" t="s">
        <v>201</v>
      </c>
      <c r="B141" s="231">
        <v>11004</v>
      </c>
      <c r="C141" s="234">
        <v>852.25</v>
      </c>
      <c r="D141" s="234">
        <v>848.99</v>
      </c>
      <c r="E141" s="234">
        <v>839</v>
      </c>
      <c r="F141" s="234">
        <v>807</v>
      </c>
      <c r="G141" s="234">
        <v>820</v>
      </c>
      <c r="H141" s="237"/>
      <c r="I141" s="279">
        <v>408000</v>
      </c>
      <c r="J141" s="279">
        <v>486721</v>
      </c>
      <c r="K141" s="279"/>
      <c r="L141" s="279">
        <f t="shared" si="64"/>
        <v>486721</v>
      </c>
      <c r="M141" s="249">
        <f t="shared" si="65"/>
        <v>894721</v>
      </c>
      <c r="N141" s="234">
        <v>820</v>
      </c>
      <c r="O141" s="249">
        <f t="shared" si="66"/>
        <v>24600</v>
      </c>
      <c r="P141" s="237"/>
      <c r="Q141" s="254">
        <f t="shared" si="67"/>
        <v>-3.8251686711645535E-3</v>
      </c>
      <c r="R141" s="254">
        <f t="shared" si="68"/>
        <v>-1.1766923049741468E-2</v>
      </c>
      <c r="S141" s="254">
        <f t="shared" si="69"/>
        <v>-3.8140643623361142E-2</v>
      </c>
      <c r="T141" s="254">
        <f t="shared" si="70"/>
        <v>-1.7910911781422387E-2</v>
      </c>
      <c r="U141" s="254">
        <f t="shared" si="71"/>
        <v>1.6109045848822799E-2</v>
      </c>
      <c r="V141" s="255"/>
      <c r="W141" s="234">
        <f t="shared" si="72"/>
        <v>792.54589419239221</v>
      </c>
      <c r="X141" s="234">
        <f t="shared" si="73"/>
        <v>820</v>
      </c>
      <c r="Y141" s="234">
        <f t="shared" si="74"/>
        <v>27.454105807607789</v>
      </c>
      <c r="Z141" s="234">
        <f t="shared" si="75"/>
        <v>0</v>
      </c>
      <c r="AA141" s="249">
        <f t="shared" si="76"/>
        <v>0</v>
      </c>
      <c r="AB141" s="256"/>
      <c r="AC141" s="283">
        <f t="shared" si="77"/>
        <v>24600</v>
      </c>
      <c r="AD141" s="283">
        <f t="shared" si="78"/>
        <v>0</v>
      </c>
      <c r="AE141" s="249">
        <f t="shared" si="63"/>
        <v>24600</v>
      </c>
      <c r="AF141" s="257"/>
    </row>
    <row r="142" spans="1:32" x14ac:dyDescent="0.25">
      <c r="A142" s="278" t="s">
        <v>202</v>
      </c>
      <c r="B142" s="231">
        <v>51005</v>
      </c>
      <c r="C142" s="234">
        <v>245</v>
      </c>
      <c r="D142" s="234">
        <v>257</v>
      </c>
      <c r="E142" s="234">
        <v>271</v>
      </c>
      <c r="F142" s="234">
        <v>284.52999999999997</v>
      </c>
      <c r="G142" s="234">
        <v>276</v>
      </c>
      <c r="H142" s="237"/>
      <c r="I142" s="279">
        <v>138000</v>
      </c>
      <c r="J142" s="279">
        <v>36603</v>
      </c>
      <c r="K142" s="279">
        <v>9259</v>
      </c>
      <c r="L142" s="279">
        <f t="shared" si="64"/>
        <v>45862</v>
      </c>
      <c r="M142" s="249">
        <f t="shared" si="65"/>
        <v>183862</v>
      </c>
      <c r="N142" s="234">
        <v>276</v>
      </c>
      <c r="O142" s="249">
        <f t="shared" si="66"/>
        <v>8280</v>
      </c>
      <c r="P142" s="237"/>
      <c r="Q142" s="254">
        <f t="shared" si="67"/>
        <v>4.8979591836734691E-2</v>
      </c>
      <c r="R142" s="254">
        <f t="shared" si="68"/>
        <v>5.4474708171206226E-2</v>
      </c>
      <c r="S142" s="254">
        <f t="shared" si="69"/>
        <v>4.9926199261992522E-2</v>
      </c>
      <c r="T142" s="254">
        <f t="shared" si="70"/>
        <v>5.1126833089977813E-2</v>
      </c>
      <c r="U142" s="254">
        <f t="shared" si="71"/>
        <v>-2.9979264049485022E-2</v>
      </c>
      <c r="V142" s="255"/>
      <c r="W142" s="234">
        <f t="shared" si="72"/>
        <v>299.07711781909137</v>
      </c>
      <c r="X142" s="234">
        <f t="shared" si="73"/>
        <v>299.07711781909137</v>
      </c>
      <c r="Y142" s="234">
        <f t="shared" si="74"/>
        <v>-23.07711781909137</v>
      </c>
      <c r="Z142" s="234">
        <f t="shared" si="75"/>
        <v>23.07711781909137</v>
      </c>
      <c r="AA142" s="249">
        <f t="shared" si="76"/>
        <v>51291.529574187603</v>
      </c>
      <c r="AB142" s="256"/>
      <c r="AC142" s="283">
        <f t="shared" si="77"/>
        <v>8280</v>
      </c>
      <c r="AD142" s="283">
        <f t="shared" si="78"/>
        <v>51291.529574187603</v>
      </c>
      <c r="AE142" s="249">
        <f t="shared" si="63"/>
        <v>59572</v>
      </c>
      <c r="AF142" s="257"/>
    </row>
    <row r="143" spans="1:32" x14ac:dyDescent="0.25">
      <c r="A143" s="278" t="s">
        <v>203</v>
      </c>
      <c r="B143" s="231">
        <v>6005</v>
      </c>
      <c r="C143" s="234">
        <v>319</v>
      </c>
      <c r="D143" s="234">
        <v>313</v>
      </c>
      <c r="E143" s="234">
        <v>310</v>
      </c>
      <c r="F143" s="234">
        <v>312.69</v>
      </c>
      <c r="G143" s="234">
        <v>314.88</v>
      </c>
      <c r="H143" s="237"/>
      <c r="I143" s="279">
        <v>157000</v>
      </c>
      <c r="J143" s="279">
        <v>39329</v>
      </c>
      <c r="K143" s="279">
        <v>11233</v>
      </c>
      <c r="L143" s="279">
        <f t="shared" si="64"/>
        <v>50562</v>
      </c>
      <c r="M143" s="249">
        <f t="shared" si="65"/>
        <v>207562</v>
      </c>
      <c r="N143" s="234">
        <v>314.88</v>
      </c>
      <c r="O143" s="249">
        <f t="shared" si="66"/>
        <v>9446.4</v>
      </c>
      <c r="P143" s="237"/>
      <c r="Q143" s="254">
        <f t="shared" si="67"/>
        <v>-1.8808777429467086E-2</v>
      </c>
      <c r="R143" s="254">
        <f t="shared" si="68"/>
        <v>-9.5846645367412137E-3</v>
      </c>
      <c r="S143" s="254">
        <f t="shared" si="69"/>
        <v>8.6774193548387023E-3</v>
      </c>
      <c r="T143" s="254">
        <f t="shared" si="70"/>
        <v>-6.5720075371231987E-3</v>
      </c>
      <c r="U143" s="254">
        <f t="shared" si="71"/>
        <v>7.0037417250311739E-3</v>
      </c>
      <c r="V143" s="255"/>
      <c r="W143" s="234">
        <f t="shared" si="72"/>
        <v>310.63499896321696</v>
      </c>
      <c r="X143" s="234">
        <f t="shared" si="73"/>
        <v>314.88</v>
      </c>
      <c r="Y143" s="234">
        <f t="shared" si="74"/>
        <v>4.2450010367830373</v>
      </c>
      <c r="Z143" s="234">
        <f t="shared" si="75"/>
        <v>0</v>
      </c>
      <c r="AA143" s="249">
        <f t="shared" si="76"/>
        <v>0</v>
      </c>
      <c r="AB143" s="256"/>
      <c r="AC143" s="283">
        <f t="shared" si="77"/>
        <v>9446.4</v>
      </c>
      <c r="AD143" s="283">
        <f t="shared" si="78"/>
        <v>0</v>
      </c>
      <c r="AE143" s="249">
        <f t="shared" si="63"/>
        <v>9446</v>
      </c>
      <c r="AF143" s="257"/>
    </row>
    <row r="144" spans="1:32" x14ac:dyDescent="0.25">
      <c r="A144" s="278" t="s">
        <v>204</v>
      </c>
      <c r="B144" s="231">
        <v>14004</v>
      </c>
      <c r="C144" s="234">
        <v>3950.12</v>
      </c>
      <c r="D144" s="234">
        <v>3930.72</v>
      </c>
      <c r="E144" s="234">
        <v>3927.97</v>
      </c>
      <c r="F144" s="234">
        <v>3858.69</v>
      </c>
      <c r="G144" s="234">
        <v>3867.9</v>
      </c>
      <c r="H144" s="237"/>
      <c r="I144" s="279">
        <v>1927500</v>
      </c>
      <c r="J144" s="279">
        <v>527586</v>
      </c>
      <c r="K144" s="279">
        <v>169425</v>
      </c>
      <c r="L144" s="279">
        <f t="shared" si="64"/>
        <v>697011</v>
      </c>
      <c r="M144" s="249">
        <f t="shared" si="65"/>
        <v>2624511</v>
      </c>
      <c r="N144" s="234">
        <v>3867.9</v>
      </c>
      <c r="O144" s="249">
        <f t="shared" si="66"/>
        <v>116037</v>
      </c>
      <c r="P144" s="237"/>
      <c r="Q144" s="254">
        <f t="shared" si="67"/>
        <v>-4.9112432027381674E-3</v>
      </c>
      <c r="R144" s="254">
        <f t="shared" si="68"/>
        <v>-6.9961737289860385E-4</v>
      </c>
      <c r="S144" s="254">
        <f t="shared" si="69"/>
        <v>-1.7637609248543077E-2</v>
      </c>
      <c r="T144" s="254">
        <f t="shared" si="70"/>
        <v>-7.7494899413932837E-3</v>
      </c>
      <c r="U144" s="254">
        <f t="shared" si="71"/>
        <v>2.386820397596085E-3</v>
      </c>
      <c r="V144" s="255"/>
      <c r="W144" s="234">
        <f t="shared" si="72"/>
        <v>3828.7871206580453</v>
      </c>
      <c r="X144" s="234">
        <f t="shared" si="73"/>
        <v>3867.9</v>
      </c>
      <c r="Y144" s="234">
        <f t="shared" si="74"/>
        <v>39.112879341954795</v>
      </c>
      <c r="Z144" s="234">
        <f t="shared" si="75"/>
        <v>0</v>
      </c>
      <c r="AA144" s="249">
        <f t="shared" si="76"/>
        <v>0</v>
      </c>
      <c r="AB144" s="256"/>
      <c r="AC144" s="283">
        <f t="shared" si="77"/>
        <v>116037</v>
      </c>
      <c r="AD144" s="283">
        <f t="shared" si="78"/>
        <v>0</v>
      </c>
      <c r="AE144" s="249">
        <f t="shared" si="63"/>
        <v>116037</v>
      </c>
      <c r="AF144" s="257"/>
    </row>
    <row r="145" spans="1:32" x14ac:dyDescent="0.25">
      <c r="A145" s="278" t="s">
        <v>205</v>
      </c>
      <c r="B145" s="231">
        <v>18003</v>
      </c>
      <c r="C145" s="234">
        <v>169</v>
      </c>
      <c r="D145" s="234">
        <v>169</v>
      </c>
      <c r="E145" s="234">
        <v>170</v>
      </c>
      <c r="F145" s="234">
        <v>173</v>
      </c>
      <c r="G145" s="234">
        <v>184</v>
      </c>
      <c r="H145" s="237"/>
      <c r="I145" s="279">
        <v>92000</v>
      </c>
      <c r="J145" s="279">
        <v>94788</v>
      </c>
      <c r="K145" s="279"/>
      <c r="L145" s="279">
        <f t="shared" si="64"/>
        <v>94788</v>
      </c>
      <c r="M145" s="249">
        <f t="shared" si="65"/>
        <v>186788</v>
      </c>
      <c r="N145" s="234">
        <v>184</v>
      </c>
      <c r="O145" s="249">
        <f t="shared" si="66"/>
        <v>5520</v>
      </c>
      <c r="P145" s="237"/>
      <c r="Q145" s="254">
        <f t="shared" si="67"/>
        <v>0</v>
      </c>
      <c r="R145" s="254">
        <f t="shared" si="68"/>
        <v>5.9171597633136093E-3</v>
      </c>
      <c r="S145" s="254">
        <f t="shared" si="69"/>
        <v>1.7647058823529412E-2</v>
      </c>
      <c r="T145" s="254">
        <f t="shared" si="70"/>
        <v>7.8547395289476733E-3</v>
      </c>
      <c r="U145" s="254">
        <f t="shared" si="71"/>
        <v>6.358381502890173E-2</v>
      </c>
      <c r="V145" s="255"/>
      <c r="W145" s="234">
        <f t="shared" si="72"/>
        <v>174.35886993850795</v>
      </c>
      <c r="X145" s="234">
        <f t="shared" si="73"/>
        <v>184</v>
      </c>
      <c r="Y145" s="234">
        <f t="shared" si="74"/>
        <v>9.6411300614920492</v>
      </c>
      <c r="Z145" s="234">
        <f t="shared" si="75"/>
        <v>0</v>
      </c>
      <c r="AA145" s="249">
        <f t="shared" si="76"/>
        <v>0</v>
      </c>
      <c r="AB145" s="256"/>
      <c r="AC145" s="283">
        <f t="shared" si="77"/>
        <v>5520</v>
      </c>
      <c r="AD145" s="283">
        <f t="shared" si="78"/>
        <v>0</v>
      </c>
      <c r="AE145" s="249">
        <f t="shared" si="63"/>
        <v>5520</v>
      </c>
      <c r="AF145" s="257"/>
    </row>
    <row r="146" spans="1:32" x14ac:dyDescent="0.25">
      <c r="A146" s="278" t="s">
        <v>206</v>
      </c>
      <c r="B146" s="231">
        <v>14005</v>
      </c>
      <c r="C146" s="234">
        <v>247</v>
      </c>
      <c r="D146" s="234">
        <v>246</v>
      </c>
      <c r="E146" s="234">
        <v>235</v>
      </c>
      <c r="F146" s="234">
        <v>252</v>
      </c>
      <c r="G146" s="234">
        <v>253</v>
      </c>
      <c r="H146" s="237"/>
      <c r="I146" s="279">
        <v>126000</v>
      </c>
      <c r="J146" s="279">
        <v>52435</v>
      </c>
      <c r="K146" s="279"/>
      <c r="L146" s="279">
        <f t="shared" si="64"/>
        <v>52435</v>
      </c>
      <c r="M146" s="249">
        <f t="shared" si="65"/>
        <v>178435</v>
      </c>
      <c r="N146" s="234">
        <v>253</v>
      </c>
      <c r="O146" s="249">
        <f t="shared" si="66"/>
        <v>7590</v>
      </c>
      <c r="P146" s="237"/>
      <c r="Q146" s="254">
        <f t="shared" si="67"/>
        <v>-4.048582995951417E-3</v>
      </c>
      <c r="R146" s="254">
        <f t="shared" si="68"/>
        <v>-4.4715447154471545E-2</v>
      </c>
      <c r="S146" s="254">
        <f t="shared" si="69"/>
        <v>7.2340425531914887E-2</v>
      </c>
      <c r="T146" s="254">
        <f t="shared" si="70"/>
        <v>7.8587984604973071E-3</v>
      </c>
      <c r="U146" s="254">
        <f t="shared" si="71"/>
        <v>3.968253968253968E-3</v>
      </c>
      <c r="V146" s="255"/>
      <c r="W146" s="234">
        <f t="shared" si="72"/>
        <v>253.98041721204535</v>
      </c>
      <c r="X146" s="234">
        <f t="shared" si="73"/>
        <v>253.98041721204535</v>
      </c>
      <c r="Y146" s="234">
        <f t="shared" si="74"/>
        <v>-0.98041721204535293</v>
      </c>
      <c r="Z146" s="234">
        <f t="shared" si="75"/>
        <v>0.98041721204535293</v>
      </c>
      <c r="AA146" s="249">
        <f t="shared" si="76"/>
        <v>2179.0892095313993</v>
      </c>
      <c r="AB146" s="256"/>
      <c r="AC146" s="283">
        <f t="shared" si="77"/>
        <v>7590</v>
      </c>
      <c r="AD146" s="283">
        <f t="shared" si="78"/>
        <v>2179.0892095313993</v>
      </c>
      <c r="AE146" s="249">
        <f t="shared" si="63"/>
        <v>9769</v>
      </c>
      <c r="AF146" s="257"/>
    </row>
    <row r="147" spans="1:32" x14ac:dyDescent="0.25">
      <c r="A147" s="278" t="s">
        <v>207</v>
      </c>
      <c r="B147" s="231">
        <v>18005</v>
      </c>
      <c r="C147" s="234">
        <v>558</v>
      </c>
      <c r="D147" s="234">
        <v>537</v>
      </c>
      <c r="E147" s="234">
        <v>542</v>
      </c>
      <c r="F147" s="234">
        <v>528</v>
      </c>
      <c r="G147" s="234">
        <v>504</v>
      </c>
      <c r="H147" s="237"/>
      <c r="I147" s="279">
        <v>249500</v>
      </c>
      <c r="J147" s="279">
        <v>94740</v>
      </c>
      <c r="K147" s="279"/>
      <c r="L147" s="279">
        <f t="shared" si="64"/>
        <v>94740</v>
      </c>
      <c r="M147" s="249">
        <f t="shared" si="65"/>
        <v>344240</v>
      </c>
      <c r="N147" s="234">
        <v>504</v>
      </c>
      <c r="O147" s="249">
        <f t="shared" si="66"/>
        <v>15120</v>
      </c>
      <c r="P147" s="237"/>
      <c r="Q147" s="254">
        <f t="shared" si="67"/>
        <v>-3.7634408602150539E-2</v>
      </c>
      <c r="R147" s="254">
        <f t="shared" si="68"/>
        <v>9.3109869646182501E-3</v>
      </c>
      <c r="S147" s="254">
        <f t="shared" si="69"/>
        <v>-2.5830258302583026E-2</v>
      </c>
      <c r="T147" s="254">
        <f t="shared" si="70"/>
        <v>-1.8051226646705106E-2</v>
      </c>
      <c r="U147" s="254">
        <f t="shared" si="71"/>
        <v>-4.5454545454545456E-2</v>
      </c>
      <c r="V147" s="255"/>
      <c r="W147" s="234">
        <f t="shared" si="72"/>
        <v>518.46895233053965</v>
      </c>
      <c r="X147" s="234">
        <f t="shared" si="73"/>
        <v>518.46895233053965</v>
      </c>
      <c r="Y147" s="234">
        <f t="shared" si="74"/>
        <v>-14.468952330539651</v>
      </c>
      <c r="Z147" s="234">
        <f t="shared" si="75"/>
        <v>14.468952330539651</v>
      </c>
      <c r="AA147" s="249">
        <f t="shared" si="76"/>
        <v>32158.898792613858</v>
      </c>
      <c r="AB147" s="256"/>
      <c r="AC147" s="283">
        <f t="shared" si="77"/>
        <v>15120</v>
      </c>
      <c r="AD147" s="283">
        <f t="shared" si="78"/>
        <v>32158.898792613858</v>
      </c>
      <c r="AE147" s="249">
        <f t="shared" si="63"/>
        <v>47279</v>
      </c>
      <c r="AF147" s="257"/>
    </row>
    <row r="148" spans="1:32" x14ac:dyDescent="0.25">
      <c r="A148" s="278" t="s">
        <v>208</v>
      </c>
      <c r="B148" s="231">
        <v>36002</v>
      </c>
      <c r="C148" s="234">
        <v>328</v>
      </c>
      <c r="D148" s="234">
        <v>332</v>
      </c>
      <c r="E148" s="234">
        <v>312.18</v>
      </c>
      <c r="F148" s="234">
        <v>321.2</v>
      </c>
      <c r="G148" s="234">
        <v>376.2</v>
      </c>
      <c r="H148" s="237"/>
      <c r="I148" s="279">
        <v>188000</v>
      </c>
      <c r="J148" s="279">
        <v>71373</v>
      </c>
      <c r="K148" s="279"/>
      <c r="L148" s="279">
        <f t="shared" si="64"/>
        <v>71373</v>
      </c>
      <c r="M148" s="249">
        <f t="shared" si="65"/>
        <v>259373</v>
      </c>
      <c r="N148" s="234">
        <v>376.2</v>
      </c>
      <c r="O148" s="249">
        <f t="shared" si="66"/>
        <v>11286</v>
      </c>
      <c r="P148" s="237"/>
      <c r="Q148" s="254">
        <f t="shared" si="67"/>
        <v>1.2195121951219513E-2</v>
      </c>
      <c r="R148" s="254">
        <f t="shared" si="68"/>
        <v>-5.9698795180722873E-2</v>
      </c>
      <c r="S148" s="254">
        <f t="shared" si="69"/>
        <v>2.8893587033121858E-2</v>
      </c>
      <c r="T148" s="254">
        <f t="shared" si="70"/>
        <v>-6.2033620654604995E-3</v>
      </c>
      <c r="U148" s="254">
        <f t="shared" si="71"/>
        <v>0.17123287671232879</v>
      </c>
      <c r="V148" s="255"/>
      <c r="W148" s="234">
        <f t="shared" si="72"/>
        <v>319.20748010457407</v>
      </c>
      <c r="X148" s="234">
        <f t="shared" si="73"/>
        <v>376.2</v>
      </c>
      <c r="Y148" s="234">
        <f t="shared" si="74"/>
        <v>56.992519895425914</v>
      </c>
      <c r="Z148" s="234">
        <f t="shared" si="75"/>
        <v>0</v>
      </c>
      <c r="AA148" s="249">
        <f t="shared" si="76"/>
        <v>0</v>
      </c>
      <c r="AB148" s="256"/>
      <c r="AC148" s="283">
        <f t="shared" si="77"/>
        <v>11286</v>
      </c>
      <c r="AD148" s="283">
        <f t="shared" si="78"/>
        <v>0</v>
      </c>
      <c r="AE148" s="249">
        <f t="shared" ref="AE148:AE157" si="79">ROUND(AC148+AD148,0)</f>
        <v>11286</v>
      </c>
      <c r="AF148" s="257"/>
    </row>
    <row r="149" spans="1:32" x14ac:dyDescent="0.25">
      <c r="A149" s="278" t="s">
        <v>209</v>
      </c>
      <c r="B149" s="231">
        <v>49007</v>
      </c>
      <c r="C149" s="234">
        <v>1372.56</v>
      </c>
      <c r="D149" s="234">
        <v>1364.2</v>
      </c>
      <c r="E149" s="234">
        <v>1410.25</v>
      </c>
      <c r="F149" s="234">
        <v>1379.4</v>
      </c>
      <c r="G149" s="234">
        <v>1384</v>
      </c>
      <c r="H149" s="237"/>
      <c r="I149" s="279">
        <v>686000</v>
      </c>
      <c r="J149" s="279">
        <v>100047</v>
      </c>
      <c r="K149" s="279">
        <v>121972</v>
      </c>
      <c r="L149" s="279">
        <f t="shared" si="64"/>
        <v>222019</v>
      </c>
      <c r="M149" s="249">
        <f t="shared" si="65"/>
        <v>908019</v>
      </c>
      <c r="N149" s="234">
        <v>1384</v>
      </c>
      <c r="O149" s="249">
        <f t="shared" si="66"/>
        <v>41520</v>
      </c>
      <c r="P149" s="237"/>
      <c r="Q149" s="254">
        <f t="shared" si="67"/>
        <v>-6.0908084163897392E-3</v>
      </c>
      <c r="R149" s="254">
        <f t="shared" si="68"/>
        <v>3.3756047500366482E-2</v>
      </c>
      <c r="S149" s="254">
        <f t="shared" si="69"/>
        <v>-2.1875553979790754E-2</v>
      </c>
      <c r="T149" s="254">
        <f t="shared" si="70"/>
        <v>1.9298950347286629E-3</v>
      </c>
      <c r="U149" s="254">
        <f t="shared" si="71"/>
        <v>3.3347832390893928E-3</v>
      </c>
      <c r="V149" s="255"/>
      <c r="W149" s="234">
        <f t="shared" si="72"/>
        <v>1382.0620972109048</v>
      </c>
      <c r="X149" s="234">
        <f t="shared" si="73"/>
        <v>1384</v>
      </c>
      <c r="Y149" s="234">
        <f t="shared" si="74"/>
        <v>1.9379027890952329</v>
      </c>
      <c r="Z149" s="234">
        <f t="shared" si="75"/>
        <v>0</v>
      </c>
      <c r="AA149" s="249">
        <f t="shared" si="76"/>
        <v>0</v>
      </c>
      <c r="AB149" s="256"/>
      <c r="AC149" s="283">
        <f t="shared" si="77"/>
        <v>41520</v>
      </c>
      <c r="AD149" s="283">
        <f t="shared" si="78"/>
        <v>0</v>
      </c>
      <c r="AE149" s="249">
        <f t="shared" si="79"/>
        <v>41520</v>
      </c>
      <c r="AF149" s="257"/>
    </row>
    <row r="150" spans="1:32" x14ac:dyDescent="0.25">
      <c r="A150" s="278" t="s">
        <v>210</v>
      </c>
      <c r="B150" s="231">
        <v>1003</v>
      </c>
      <c r="C150" s="234">
        <v>110</v>
      </c>
      <c r="D150" s="234">
        <v>116</v>
      </c>
      <c r="E150" s="234">
        <v>119</v>
      </c>
      <c r="F150" s="234">
        <v>125</v>
      </c>
      <c r="G150" s="234">
        <v>119</v>
      </c>
      <c r="H150" s="237"/>
      <c r="I150" s="279">
        <v>59500</v>
      </c>
      <c r="J150" s="279">
        <v>26156</v>
      </c>
      <c r="K150" s="279"/>
      <c r="L150" s="279">
        <f t="shared" si="64"/>
        <v>26156</v>
      </c>
      <c r="M150" s="249">
        <f t="shared" si="65"/>
        <v>85656</v>
      </c>
      <c r="N150" s="234">
        <v>119</v>
      </c>
      <c r="O150" s="249">
        <f t="shared" si="66"/>
        <v>3570</v>
      </c>
      <c r="P150" s="237"/>
      <c r="Q150" s="254">
        <f t="shared" si="67"/>
        <v>5.4545454545454543E-2</v>
      </c>
      <c r="R150" s="254">
        <f t="shared" si="68"/>
        <v>2.5862068965517241E-2</v>
      </c>
      <c r="S150" s="254">
        <f t="shared" si="69"/>
        <v>5.0420168067226892E-2</v>
      </c>
      <c r="T150" s="254">
        <f t="shared" si="70"/>
        <v>4.3609230526066224E-2</v>
      </c>
      <c r="U150" s="254">
        <f t="shared" si="71"/>
        <v>-4.8000000000000001E-2</v>
      </c>
      <c r="V150" s="255"/>
      <c r="W150" s="234">
        <f t="shared" si="72"/>
        <v>130.45115381575829</v>
      </c>
      <c r="X150" s="234">
        <f t="shared" si="73"/>
        <v>130.45115381575829</v>
      </c>
      <c r="Y150" s="234">
        <f t="shared" si="74"/>
        <v>-11.451153815758289</v>
      </c>
      <c r="Z150" s="234">
        <f t="shared" si="75"/>
        <v>11.451153815758289</v>
      </c>
      <c r="AA150" s="249">
        <f t="shared" si="76"/>
        <v>25451.49698519256</v>
      </c>
      <c r="AB150" s="256"/>
      <c r="AC150" s="283">
        <f t="shared" si="77"/>
        <v>3570</v>
      </c>
      <c r="AD150" s="283">
        <f t="shared" si="78"/>
        <v>25451.49698519256</v>
      </c>
      <c r="AE150" s="249">
        <f t="shared" si="79"/>
        <v>29021</v>
      </c>
      <c r="AF150" s="257"/>
    </row>
    <row r="151" spans="1:32" x14ac:dyDescent="0.25">
      <c r="A151" s="278" t="s">
        <v>211</v>
      </c>
      <c r="B151" s="231">
        <v>47001</v>
      </c>
      <c r="C151" s="234">
        <v>418</v>
      </c>
      <c r="D151" s="234">
        <v>404</v>
      </c>
      <c r="E151" s="234">
        <v>412</v>
      </c>
      <c r="F151" s="234">
        <v>381</v>
      </c>
      <c r="G151" s="234">
        <v>383</v>
      </c>
      <c r="H151" s="237"/>
      <c r="I151" s="279">
        <v>191000</v>
      </c>
      <c r="J151" s="279">
        <v>405655</v>
      </c>
      <c r="K151" s="279"/>
      <c r="L151" s="279">
        <f t="shared" si="64"/>
        <v>405655</v>
      </c>
      <c r="M151" s="249">
        <f t="shared" si="65"/>
        <v>596655</v>
      </c>
      <c r="N151" s="234">
        <v>383</v>
      </c>
      <c r="O151" s="249">
        <f t="shared" si="66"/>
        <v>11490</v>
      </c>
      <c r="P151" s="237"/>
      <c r="Q151" s="254">
        <f t="shared" si="67"/>
        <v>-3.3492822966507178E-2</v>
      </c>
      <c r="R151" s="254">
        <f t="shared" si="68"/>
        <v>1.9801980198019802E-2</v>
      </c>
      <c r="S151" s="254">
        <f t="shared" si="69"/>
        <v>-7.5242718446601936E-2</v>
      </c>
      <c r="T151" s="254">
        <f t="shared" si="70"/>
        <v>-2.9644520405029771E-2</v>
      </c>
      <c r="U151" s="254">
        <f t="shared" si="71"/>
        <v>5.2493438320209973E-3</v>
      </c>
      <c r="V151" s="255"/>
      <c r="W151" s="234">
        <f t="shared" si="72"/>
        <v>369.70543772568368</v>
      </c>
      <c r="X151" s="234">
        <f t="shared" si="73"/>
        <v>383</v>
      </c>
      <c r="Y151" s="234">
        <f t="shared" si="74"/>
        <v>13.29456227431632</v>
      </c>
      <c r="Z151" s="234">
        <f t="shared" si="75"/>
        <v>0</v>
      </c>
      <c r="AA151" s="249">
        <f t="shared" si="76"/>
        <v>0</v>
      </c>
      <c r="AB151" s="256"/>
      <c r="AC151" s="283">
        <f t="shared" si="77"/>
        <v>11490</v>
      </c>
      <c r="AD151" s="283">
        <f t="shared" si="78"/>
        <v>0</v>
      </c>
      <c r="AE151" s="249">
        <f t="shared" si="79"/>
        <v>11490</v>
      </c>
      <c r="AF151" s="257"/>
    </row>
    <row r="152" spans="1:32" x14ac:dyDescent="0.25">
      <c r="A152" s="278" t="s">
        <v>212</v>
      </c>
      <c r="B152" s="231">
        <v>12003</v>
      </c>
      <c r="C152" s="234">
        <v>222</v>
      </c>
      <c r="D152" s="234">
        <v>237</v>
      </c>
      <c r="E152" s="234">
        <v>249</v>
      </c>
      <c r="F152" s="234">
        <v>269</v>
      </c>
      <c r="G152" s="234">
        <v>279</v>
      </c>
      <c r="H152" s="237"/>
      <c r="I152" s="279">
        <v>139500</v>
      </c>
      <c r="J152" s="279">
        <v>51894</v>
      </c>
      <c r="K152" s="279"/>
      <c r="L152" s="279">
        <f t="shared" si="64"/>
        <v>51894</v>
      </c>
      <c r="M152" s="249">
        <f t="shared" si="65"/>
        <v>191394</v>
      </c>
      <c r="N152" s="234">
        <v>279</v>
      </c>
      <c r="O152" s="249">
        <f t="shared" si="66"/>
        <v>8370</v>
      </c>
      <c r="P152" s="237"/>
      <c r="Q152" s="254">
        <f t="shared" si="67"/>
        <v>6.7567567567567571E-2</v>
      </c>
      <c r="R152" s="254">
        <f t="shared" si="68"/>
        <v>5.0632911392405063E-2</v>
      </c>
      <c r="S152" s="254">
        <f t="shared" si="69"/>
        <v>8.0321285140562249E-2</v>
      </c>
      <c r="T152" s="254">
        <f t="shared" si="70"/>
        <v>6.6173921366844954E-2</v>
      </c>
      <c r="U152" s="254">
        <f t="shared" si="71"/>
        <v>3.717472118959108E-2</v>
      </c>
      <c r="V152" s="255"/>
      <c r="W152" s="234">
        <f t="shared" si="72"/>
        <v>286.80078484768126</v>
      </c>
      <c r="X152" s="234">
        <f t="shared" si="73"/>
        <v>286.80078484768126</v>
      </c>
      <c r="Y152" s="234">
        <f t="shared" si="74"/>
        <v>-7.8007848476812569</v>
      </c>
      <c r="Z152" s="234">
        <f t="shared" si="75"/>
        <v>7.8007848476812569</v>
      </c>
      <c r="AA152" s="249">
        <f t="shared" si="76"/>
        <v>17338.135110863324</v>
      </c>
      <c r="AB152" s="256"/>
      <c r="AC152" s="283">
        <f t="shared" si="77"/>
        <v>8370</v>
      </c>
      <c r="AD152" s="283">
        <f t="shared" si="78"/>
        <v>17338.135110863324</v>
      </c>
      <c r="AE152" s="249">
        <f t="shared" si="79"/>
        <v>25708</v>
      </c>
      <c r="AF152" s="257"/>
    </row>
    <row r="153" spans="1:32" x14ac:dyDescent="0.25">
      <c r="A153" s="278" t="s">
        <v>213</v>
      </c>
      <c r="B153" s="231">
        <v>54007</v>
      </c>
      <c r="C153" s="234">
        <v>200</v>
      </c>
      <c r="D153" s="234">
        <v>222</v>
      </c>
      <c r="E153" s="234">
        <v>223</v>
      </c>
      <c r="F153" s="234">
        <v>227</v>
      </c>
      <c r="G153" s="234">
        <v>218</v>
      </c>
      <c r="H153" s="237"/>
      <c r="I153" s="279">
        <v>108500</v>
      </c>
      <c r="J153" s="279">
        <v>56708</v>
      </c>
      <c r="K153" s="279"/>
      <c r="L153" s="279">
        <f t="shared" si="64"/>
        <v>56708</v>
      </c>
      <c r="M153" s="249">
        <f t="shared" si="65"/>
        <v>165208</v>
      </c>
      <c r="N153" s="234">
        <v>218</v>
      </c>
      <c r="O153" s="249">
        <f t="shared" si="66"/>
        <v>6540</v>
      </c>
      <c r="P153" s="237"/>
      <c r="Q153" s="254">
        <f t="shared" si="67"/>
        <v>0.11</v>
      </c>
      <c r="R153" s="254">
        <f t="shared" si="68"/>
        <v>4.5045045045045045E-3</v>
      </c>
      <c r="S153" s="254">
        <f t="shared" si="69"/>
        <v>1.7937219730941704E-2</v>
      </c>
      <c r="T153" s="254">
        <f t="shared" si="70"/>
        <v>4.4147241411815398E-2</v>
      </c>
      <c r="U153" s="254">
        <f t="shared" si="71"/>
        <v>-3.9647577092511016E-2</v>
      </c>
      <c r="V153" s="255"/>
      <c r="W153" s="234">
        <f t="shared" si="72"/>
        <v>237.0214238004821</v>
      </c>
      <c r="X153" s="234">
        <f t="shared" si="73"/>
        <v>237.0214238004821</v>
      </c>
      <c r="Y153" s="234">
        <f t="shared" si="74"/>
        <v>-19.021423800482097</v>
      </c>
      <c r="Z153" s="234">
        <f t="shared" si="75"/>
        <v>19.021423800482097</v>
      </c>
      <c r="AA153" s="249">
        <f t="shared" si="76"/>
        <v>42277.286490189523</v>
      </c>
      <c r="AB153" s="256"/>
      <c r="AC153" s="283">
        <f t="shared" si="77"/>
        <v>6540</v>
      </c>
      <c r="AD153" s="283">
        <f t="shared" si="78"/>
        <v>42277.286490189523</v>
      </c>
      <c r="AE153" s="249">
        <f t="shared" si="79"/>
        <v>48817</v>
      </c>
      <c r="AF153" s="257"/>
    </row>
    <row r="154" spans="1:32" x14ac:dyDescent="0.25">
      <c r="A154" s="278" t="s">
        <v>214</v>
      </c>
      <c r="B154" s="231">
        <v>59002</v>
      </c>
      <c r="C154" s="234">
        <v>708</v>
      </c>
      <c r="D154" s="234">
        <v>723</v>
      </c>
      <c r="E154" s="234">
        <v>710</v>
      </c>
      <c r="F154" s="234">
        <v>704</v>
      </c>
      <c r="G154" s="234">
        <v>711</v>
      </c>
      <c r="H154" s="237"/>
      <c r="I154" s="279">
        <v>355000</v>
      </c>
      <c r="J154" s="279">
        <v>260269</v>
      </c>
      <c r="K154" s="279"/>
      <c r="L154" s="279">
        <f t="shared" si="64"/>
        <v>260269</v>
      </c>
      <c r="M154" s="249">
        <f t="shared" si="65"/>
        <v>615269</v>
      </c>
      <c r="N154" s="234">
        <v>711</v>
      </c>
      <c r="O154" s="249">
        <f t="shared" si="66"/>
        <v>21330</v>
      </c>
      <c r="P154" s="237"/>
      <c r="Q154" s="254">
        <f t="shared" si="67"/>
        <v>2.1186440677966101E-2</v>
      </c>
      <c r="R154" s="254">
        <f t="shared" si="68"/>
        <v>-1.7980636237897647E-2</v>
      </c>
      <c r="S154" s="254">
        <f t="shared" si="69"/>
        <v>-8.4507042253521118E-3</v>
      </c>
      <c r="T154" s="254">
        <f t="shared" si="70"/>
        <v>-1.748299928427886E-3</v>
      </c>
      <c r="U154" s="254">
        <f t="shared" si="71"/>
        <v>9.943181818181818E-3</v>
      </c>
      <c r="V154" s="255"/>
      <c r="W154" s="234">
        <f t="shared" si="72"/>
        <v>702.76919685038683</v>
      </c>
      <c r="X154" s="234">
        <f t="shared" si="73"/>
        <v>711</v>
      </c>
      <c r="Y154" s="234">
        <f t="shared" si="74"/>
        <v>8.2308031496131662</v>
      </c>
      <c r="Z154" s="234">
        <f t="shared" si="75"/>
        <v>0</v>
      </c>
      <c r="AA154" s="249">
        <f t="shared" si="76"/>
        <v>0</v>
      </c>
      <c r="AB154" s="256"/>
      <c r="AC154" s="283">
        <f t="shared" si="77"/>
        <v>21330</v>
      </c>
      <c r="AD154" s="283">
        <f t="shared" si="78"/>
        <v>0</v>
      </c>
      <c r="AE154" s="249">
        <f t="shared" si="79"/>
        <v>21330</v>
      </c>
      <c r="AF154" s="257"/>
    </row>
    <row r="155" spans="1:32" x14ac:dyDescent="0.25">
      <c r="A155" s="278" t="s">
        <v>215</v>
      </c>
      <c r="B155" s="231">
        <v>2006</v>
      </c>
      <c r="C155" s="234">
        <v>357</v>
      </c>
      <c r="D155" s="234">
        <v>362</v>
      </c>
      <c r="E155" s="234">
        <v>346</v>
      </c>
      <c r="F155" s="234">
        <v>358</v>
      </c>
      <c r="G155" s="234">
        <v>353</v>
      </c>
      <c r="H155" s="237"/>
      <c r="I155" s="279">
        <v>176000</v>
      </c>
      <c r="J155" s="279">
        <v>76424</v>
      </c>
      <c r="K155" s="279"/>
      <c r="L155" s="279">
        <f t="shared" si="64"/>
        <v>76424</v>
      </c>
      <c r="M155" s="249">
        <f t="shared" si="65"/>
        <v>252424</v>
      </c>
      <c r="N155" s="234">
        <v>353</v>
      </c>
      <c r="O155" s="249">
        <f t="shared" si="66"/>
        <v>10590</v>
      </c>
      <c r="P155" s="237"/>
      <c r="Q155" s="254">
        <f t="shared" si="67"/>
        <v>1.4005602240896359E-2</v>
      </c>
      <c r="R155" s="254">
        <f t="shared" si="68"/>
        <v>-4.4198895027624308E-2</v>
      </c>
      <c r="S155" s="254">
        <f t="shared" si="69"/>
        <v>3.4682080924855488E-2</v>
      </c>
      <c r="T155" s="254">
        <f t="shared" si="70"/>
        <v>1.4962627127091792E-3</v>
      </c>
      <c r="U155" s="254">
        <f t="shared" si="71"/>
        <v>-1.3966480446927373E-2</v>
      </c>
      <c r="V155" s="255"/>
      <c r="W155" s="234">
        <f t="shared" si="72"/>
        <v>358.53566205114987</v>
      </c>
      <c r="X155" s="234">
        <f t="shared" si="73"/>
        <v>358.53566205114987</v>
      </c>
      <c r="Y155" s="234">
        <f t="shared" si="74"/>
        <v>-5.5356620511498704</v>
      </c>
      <c r="Z155" s="234">
        <f t="shared" si="75"/>
        <v>5.5356620511498704</v>
      </c>
      <c r="AA155" s="249">
        <f t="shared" si="76"/>
        <v>12303.641036766223</v>
      </c>
      <c r="AB155" s="256"/>
      <c r="AC155" s="283">
        <f t="shared" si="77"/>
        <v>10590</v>
      </c>
      <c r="AD155" s="283">
        <f t="shared" si="78"/>
        <v>12303.641036766223</v>
      </c>
      <c r="AE155" s="249">
        <f t="shared" si="79"/>
        <v>22894</v>
      </c>
      <c r="AF155" s="257"/>
    </row>
    <row r="156" spans="1:32" x14ac:dyDescent="0.25">
      <c r="A156" s="278" t="s">
        <v>216</v>
      </c>
      <c r="B156" s="231">
        <v>55004</v>
      </c>
      <c r="C156" s="234">
        <v>218</v>
      </c>
      <c r="D156" s="234">
        <v>233</v>
      </c>
      <c r="E156" s="234">
        <v>245</v>
      </c>
      <c r="F156" s="234">
        <v>243</v>
      </c>
      <c r="G156" s="234">
        <v>251</v>
      </c>
      <c r="H156" s="237"/>
      <c r="I156" s="279">
        <v>126000</v>
      </c>
      <c r="J156" s="279">
        <v>70458</v>
      </c>
      <c r="K156" s="279"/>
      <c r="L156" s="279">
        <f t="shared" si="64"/>
        <v>70458</v>
      </c>
      <c r="M156" s="249">
        <f t="shared" si="65"/>
        <v>196458</v>
      </c>
      <c r="N156" s="234">
        <v>251</v>
      </c>
      <c r="O156" s="249">
        <f t="shared" si="66"/>
        <v>7530</v>
      </c>
      <c r="P156" s="237"/>
      <c r="Q156" s="254">
        <f t="shared" si="67"/>
        <v>6.8807339449541288E-2</v>
      </c>
      <c r="R156" s="254">
        <f t="shared" si="68"/>
        <v>5.1502145922746781E-2</v>
      </c>
      <c r="S156" s="254">
        <f t="shared" si="69"/>
        <v>-8.1632653061224497E-3</v>
      </c>
      <c r="T156" s="254">
        <f t="shared" si="70"/>
        <v>3.738207335538854E-2</v>
      </c>
      <c r="U156" s="254">
        <f t="shared" si="71"/>
        <v>3.292181069958848E-2</v>
      </c>
      <c r="V156" s="255"/>
      <c r="W156" s="234">
        <f t="shared" si="72"/>
        <v>252.08384382535939</v>
      </c>
      <c r="X156" s="234">
        <f t="shared" si="73"/>
        <v>252.08384382535939</v>
      </c>
      <c r="Y156" s="234">
        <f t="shared" si="74"/>
        <v>-1.0838438253593949</v>
      </c>
      <c r="Z156" s="234">
        <f t="shared" si="75"/>
        <v>1.0838438253593949</v>
      </c>
      <c r="AA156" s="249">
        <f t="shared" si="76"/>
        <v>2408.9666681092885</v>
      </c>
      <c r="AB156" s="256"/>
      <c r="AC156" s="283">
        <f t="shared" si="77"/>
        <v>7530</v>
      </c>
      <c r="AD156" s="283">
        <f t="shared" si="78"/>
        <v>2408.9666681092885</v>
      </c>
      <c r="AE156" s="249">
        <f t="shared" si="79"/>
        <v>9939</v>
      </c>
      <c r="AF156" s="257"/>
    </row>
    <row r="157" spans="1:32" x14ac:dyDescent="0.25">
      <c r="A157" s="227" t="s">
        <v>217</v>
      </c>
      <c r="B157" s="231">
        <v>63003</v>
      </c>
      <c r="C157" s="234">
        <v>2717.19</v>
      </c>
      <c r="D157" s="234">
        <v>2723.12</v>
      </c>
      <c r="E157" s="234">
        <v>2775.69</v>
      </c>
      <c r="F157" s="234">
        <v>2769.5</v>
      </c>
      <c r="G157" s="234">
        <v>2808.99</v>
      </c>
      <c r="H157" s="237"/>
      <c r="I157" s="279">
        <v>1402000</v>
      </c>
      <c r="J157" s="279">
        <v>378551</v>
      </c>
      <c r="K157" s="279">
        <v>105515</v>
      </c>
      <c r="L157" s="279">
        <f t="shared" si="64"/>
        <v>484066</v>
      </c>
      <c r="M157" s="249">
        <f t="shared" si="65"/>
        <v>1886066</v>
      </c>
      <c r="N157" s="234">
        <v>2808.99</v>
      </c>
      <c r="O157" s="249">
        <f t="shared" si="66"/>
        <v>84269.7</v>
      </c>
      <c r="P157" s="237"/>
      <c r="Q157" s="254">
        <f t="shared" si="67"/>
        <v>2.182401672315825E-3</v>
      </c>
      <c r="R157" s="254">
        <f t="shared" si="68"/>
        <v>1.9305061840829696E-2</v>
      </c>
      <c r="S157" s="254">
        <f t="shared" si="69"/>
        <v>-2.2300761252157316E-3</v>
      </c>
      <c r="T157" s="254">
        <f t="shared" si="70"/>
        <v>6.4191291293099299E-3</v>
      </c>
      <c r="U157" s="254">
        <f t="shared" si="71"/>
        <v>1.4258891496659968E-2</v>
      </c>
      <c r="V157" s="255"/>
      <c r="W157" s="234">
        <f t="shared" si="72"/>
        <v>2787.2777781236236</v>
      </c>
      <c r="X157" s="234">
        <f t="shared" si="73"/>
        <v>2808.99</v>
      </c>
      <c r="Y157" s="234">
        <f t="shared" si="74"/>
        <v>21.712221876376134</v>
      </c>
      <c r="Z157" s="234">
        <f t="shared" si="75"/>
        <v>0</v>
      </c>
      <c r="AA157" s="249">
        <f t="shared" si="76"/>
        <v>0</v>
      </c>
      <c r="AB157" s="256"/>
      <c r="AC157" s="283">
        <f t="shared" si="77"/>
        <v>84269.7</v>
      </c>
      <c r="AD157" s="283">
        <f t="shared" si="78"/>
        <v>0</v>
      </c>
      <c r="AE157" s="249">
        <f t="shared" si="79"/>
        <v>84270</v>
      </c>
      <c r="AF157" s="257"/>
    </row>
    <row r="158" spans="1:32" x14ac:dyDescent="0.25">
      <c r="A158" s="228"/>
      <c r="B158" s="232"/>
      <c r="C158" s="240">
        <f>SUM(C9:C157)</f>
        <v>132815.04000000001</v>
      </c>
      <c r="D158" s="240">
        <f>SUM(D9:D157)</f>
        <v>134186.33999999997</v>
      </c>
      <c r="E158" s="240">
        <f>SUM(E9:E157)</f>
        <v>135316.77999999997</v>
      </c>
      <c r="F158" s="240">
        <f>SUM(F9:F157)</f>
        <v>136519.16999999998</v>
      </c>
      <c r="G158" s="240">
        <f>SUM(G9:G157)</f>
        <v>136280.89999999997</v>
      </c>
      <c r="H158" s="241"/>
      <c r="I158" s="248">
        <f>SUM(I9:I157)</f>
        <v>68013000</v>
      </c>
      <c r="J158" s="248">
        <f t="shared" ref="J158:M158" si="80">SUM(J9:J157)</f>
        <v>37165706</v>
      </c>
      <c r="K158" s="248">
        <f t="shared" si="80"/>
        <v>3923048</v>
      </c>
      <c r="L158" s="248">
        <f t="shared" si="80"/>
        <v>41088754</v>
      </c>
      <c r="M158" s="248">
        <f t="shared" si="80"/>
        <v>109101754</v>
      </c>
      <c r="N158" s="234">
        <f>SUM(N9:N157)</f>
        <v>136280.89999999997</v>
      </c>
      <c r="O158" s="251">
        <f>SUM(O9:O157)</f>
        <v>4088427</v>
      </c>
      <c r="P158" s="241"/>
      <c r="Q158" s="258">
        <f t="shared" ref="Q158:S158" si="81">(D158-C158)/C158</f>
        <v>1.032488489255403E-2</v>
      </c>
      <c r="R158" s="258">
        <f t="shared" si="81"/>
        <v>8.424404451302589E-3</v>
      </c>
      <c r="S158" s="258">
        <f t="shared" si="81"/>
        <v>8.8857420343582978E-3</v>
      </c>
      <c r="T158" s="258">
        <f t="shared" si="70"/>
        <v>9.211677126071639E-3</v>
      </c>
      <c r="U158" s="258">
        <f t="shared" ref="U158" si="82">(G158-F158)/F158</f>
        <v>-1.7453226532216585E-3</v>
      </c>
      <c r="V158" s="259"/>
      <c r="W158" s="234">
        <f>SUM(W9:W157)</f>
        <v>137938.03629926653</v>
      </c>
      <c r="X158" s="234">
        <f>SUM(X9:X157)</f>
        <v>139322.7414605935</v>
      </c>
      <c r="Y158" s="234"/>
      <c r="Z158" s="240">
        <f>SUM(Z9:Z157)</f>
        <v>3041.8414605935814</v>
      </c>
      <c r="AA158" s="248">
        <f>SUM(AA9:AA156)</f>
        <v>6760839.9999999981</v>
      </c>
      <c r="AB158" s="260"/>
      <c r="AC158" s="251">
        <f>SUM(AC9:AC157)</f>
        <v>4088427</v>
      </c>
      <c r="AD158" s="251">
        <f>SUM(AD9:AD157)</f>
        <v>6760839.9999999981</v>
      </c>
      <c r="AE158" s="251">
        <f>SUM(AE9:AE157)</f>
        <v>10849267</v>
      </c>
      <c r="AF158" s="257"/>
    </row>
    <row r="159" spans="1:32" x14ac:dyDescent="0.25">
      <c r="A159" s="229"/>
      <c r="B159" s="233"/>
      <c r="C159" s="233"/>
      <c r="D159" s="233"/>
      <c r="E159" s="235"/>
      <c r="F159" s="235"/>
    </row>
    <row r="160" spans="1:32" x14ac:dyDescent="0.25">
      <c r="C160" s="238"/>
      <c r="D160" s="262"/>
      <c r="E160" s="274"/>
      <c r="F160" s="275"/>
      <c r="G160" s="276"/>
      <c r="H160" s="276"/>
      <c r="I160" s="276"/>
      <c r="J160" s="276"/>
      <c r="K160" s="276"/>
      <c r="L160" s="276"/>
      <c r="M160" s="276"/>
      <c r="Q160" s="289"/>
      <c r="R160" s="289"/>
      <c r="S160" s="289"/>
      <c r="W160" s="290"/>
      <c r="X160" s="290"/>
      <c r="Y160" s="290"/>
      <c r="Z160" s="290"/>
      <c r="AA160" s="281"/>
    </row>
    <row r="161" spans="2:25" x14ac:dyDescent="0.25">
      <c r="C161" s="225"/>
      <c r="E161" s="235"/>
      <c r="F161" s="270"/>
      <c r="G161" s="271"/>
      <c r="H161" s="271"/>
      <c r="I161" s="271"/>
      <c r="J161" s="271"/>
      <c r="K161" s="271"/>
      <c r="L161" s="271"/>
      <c r="M161" s="271"/>
      <c r="Q161" s="289"/>
      <c r="R161" s="289"/>
      <c r="S161" s="289"/>
    </row>
    <row r="162" spans="2:25" x14ac:dyDescent="0.25">
      <c r="Q162" s="289"/>
      <c r="R162" s="289"/>
      <c r="S162" s="289"/>
    </row>
    <row r="169" spans="2:25" x14ac:dyDescent="0.25">
      <c r="B169" s="262"/>
      <c r="C169" s="262"/>
      <c r="D169" s="262"/>
      <c r="E169" s="236"/>
      <c r="F169" s="236"/>
      <c r="G169" s="261"/>
      <c r="H169" s="261"/>
      <c r="I169" s="261"/>
      <c r="Y169" s="263"/>
    </row>
    <row r="170" spans="2:25" x14ac:dyDescent="0.25">
      <c r="B170" s="262"/>
      <c r="C170" s="262"/>
      <c r="D170" s="262"/>
      <c r="E170" s="236"/>
      <c r="F170" s="236"/>
      <c r="G170" s="261"/>
      <c r="H170" s="261"/>
      <c r="I170" s="261"/>
    </row>
    <row r="171" spans="2:25" x14ac:dyDescent="0.25">
      <c r="B171" s="262"/>
      <c r="C171" s="262"/>
      <c r="D171" s="262"/>
      <c r="E171" s="236"/>
      <c r="F171" s="236"/>
      <c r="G171" s="261"/>
      <c r="H171" s="261"/>
      <c r="I171" s="261"/>
    </row>
    <row r="172" spans="2:25" x14ac:dyDescent="0.25">
      <c r="B172" s="262"/>
      <c r="C172" s="262"/>
      <c r="D172" s="262"/>
      <c r="E172" s="236"/>
      <c r="F172" s="236"/>
      <c r="G172" s="261"/>
      <c r="H172" s="261"/>
      <c r="I172" s="261"/>
      <c r="Y172" s="263"/>
    </row>
    <row r="173" spans="2:25" x14ac:dyDescent="0.25">
      <c r="B173" s="262"/>
      <c r="C173" s="262"/>
      <c r="D173" s="262"/>
      <c r="E173" s="272"/>
      <c r="F173" s="272"/>
      <c r="G173" s="273"/>
      <c r="H173" s="273"/>
      <c r="I173" s="273"/>
      <c r="J173" s="273"/>
      <c r="K173" s="273"/>
      <c r="L173" s="273"/>
      <c r="M173" s="273"/>
    </row>
    <row r="174" spans="2:25" x14ac:dyDescent="0.25">
      <c r="B174" s="262"/>
      <c r="C174" s="236"/>
      <c r="D174" s="262"/>
      <c r="E174" s="274"/>
      <c r="F174" s="280"/>
      <c r="G174" s="261"/>
      <c r="H174" s="261"/>
      <c r="I174" s="261"/>
      <c r="J174" s="261"/>
      <c r="K174" s="261"/>
      <c r="L174" s="261"/>
      <c r="M174" s="261"/>
    </row>
    <row r="175" spans="2:25" x14ac:dyDescent="0.25">
      <c r="B175" s="262"/>
      <c r="C175" s="238"/>
      <c r="D175" s="262"/>
      <c r="E175" s="274"/>
      <c r="F175" s="275"/>
      <c r="G175" s="276"/>
      <c r="H175" s="276"/>
      <c r="I175" s="276"/>
      <c r="J175" s="276"/>
      <c r="K175" s="276"/>
      <c r="L175" s="276"/>
      <c r="M175" s="276"/>
      <c r="Y175" s="269"/>
    </row>
    <row r="176" spans="2:25" x14ac:dyDescent="0.25">
      <c r="B176" s="262"/>
      <c r="C176" s="262"/>
      <c r="D176" s="262"/>
      <c r="E176" s="236"/>
      <c r="F176" s="236"/>
      <c r="G176" s="261"/>
      <c r="H176" s="261"/>
      <c r="I176" s="261"/>
    </row>
    <row r="177" spans="2:9" x14ac:dyDescent="0.25">
      <c r="B177" s="262"/>
      <c r="C177" s="262"/>
      <c r="D177" s="262"/>
      <c r="E177" s="236"/>
      <c r="F177" s="236"/>
      <c r="G177" s="261"/>
      <c r="H177" s="261"/>
      <c r="I177" s="261"/>
    </row>
    <row r="178" spans="2:9" x14ac:dyDescent="0.25">
      <c r="B178" s="262"/>
      <c r="C178" s="262"/>
      <c r="D178" s="262"/>
      <c r="E178" s="236"/>
      <c r="F178" s="236"/>
      <c r="G178" s="261"/>
      <c r="H178" s="261"/>
      <c r="I178" s="261"/>
    </row>
    <row r="179" spans="2:9" x14ac:dyDescent="0.25">
      <c r="B179" s="262"/>
      <c r="C179" s="262"/>
      <c r="D179" s="262"/>
      <c r="E179" s="236"/>
      <c r="F179" s="236"/>
      <c r="G179" s="261"/>
      <c r="H179" s="261"/>
      <c r="I179" s="261"/>
    </row>
    <row r="180" spans="2:9" x14ac:dyDescent="0.25">
      <c r="B180" s="262"/>
      <c r="C180" s="262"/>
      <c r="D180" s="262"/>
      <c r="E180" s="236"/>
      <c r="F180" s="236"/>
      <c r="G180" s="261"/>
      <c r="H180" s="261"/>
      <c r="I180" s="261"/>
    </row>
    <row r="181" spans="2:9" x14ac:dyDescent="0.25">
      <c r="B181" s="262"/>
      <c r="C181" s="262"/>
      <c r="D181" s="262"/>
      <c r="E181" s="236"/>
      <c r="F181" s="236"/>
      <c r="G181" s="261"/>
      <c r="H181" s="261"/>
      <c r="I181" s="261"/>
    </row>
  </sheetData>
  <sortState xmlns:xlrd2="http://schemas.microsoft.com/office/spreadsheetml/2017/richdata2" ref="A9:AF157">
    <sortCondition ref="A9:A157"/>
  </sortState>
  <mergeCells count="18">
    <mergeCell ref="Q3:S3"/>
    <mergeCell ref="V3:Z3"/>
    <mergeCell ref="A1:O1"/>
    <mergeCell ref="Q1:S1"/>
    <mergeCell ref="V1:Z1"/>
    <mergeCell ref="Q2:S2"/>
    <mergeCell ref="V2:Z2"/>
    <mergeCell ref="Q4:S4"/>
    <mergeCell ref="V4:Z4"/>
    <mergeCell ref="C6:G7"/>
    <mergeCell ref="I6:M7"/>
    <mergeCell ref="N6:O7"/>
    <mergeCell ref="Q6:AA7"/>
    <mergeCell ref="AC6:AE7"/>
    <mergeCell ref="Q160:S160"/>
    <mergeCell ref="W160:Z160"/>
    <mergeCell ref="Q161:S161"/>
    <mergeCell ref="Q162:S162"/>
  </mergeCells>
  <conditionalFormatting sqref="R9:T157">
    <cfRule type="cellIs" dxfId="8" priority="7" operator="greaterThanOrEqual">
      <formula>0%</formula>
    </cfRule>
    <cfRule type="cellIs" dxfId="7" priority="8" operator="between">
      <formula>0</formula>
      <formula>-0.03</formula>
    </cfRule>
    <cfRule type="cellIs" dxfId="6" priority="9" operator="lessThanOrEqual">
      <formula>-3%</formula>
    </cfRule>
  </conditionalFormatting>
  <conditionalFormatting sqref="Q9:Q157">
    <cfRule type="cellIs" dxfId="5" priority="4" operator="greaterThanOrEqual">
      <formula>0%</formula>
    </cfRule>
    <cfRule type="cellIs" dxfId="4" priority="5" operator="between">
      <formula>0</formula>
      <formula>-0.03</formula>
    </cfRule>
    <cfRule type="cellIs" dxfId="3" priority="6" operator="lessThanOrEqual">
      <formula>-3%</formula>
    </cfRule>
  </conditionalFormatting>
  <conditionalFormatting sqref="U9:U157">
    <cfRule type="cellIs" dxfId="2" priority="1" operator="greaterThanOrEqual">
      <formula>0%</formula>
    </cfRule>
    <cfRule type="cellIs" dxfId="1" priority="2" operator="between">
      <formula>0</formula>
      <formula>-0.03</formula>
    </cfRule>
    <cfRule type="cellIs" dxfId="0" priority="3" operator="lessThanOrEqual">
      <formula>-3%</formula>
    </cfRule>
  </conditionalFormatting>
  <pageMargins left="0.25" right="0.25" top="0.25" bottom="0.25" header="0.3" footer="0.3"/>
  <pageSetup paperSize="5" scale="58" fitToHeight="0" orientation="landscape" r:id="rId1"/>
  <headerFooter>
    <oddFooter>&amp;R&amp;P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FFF01-C6D4-4309-B023-D2AF602B2A49}">
  <sheetPr>
    <tabColor theme="7" tint="-0.249977111117893"/>
  </sheetPr>
  <dimension ref="A1:AH113"/>
  <sheetViews>
    <sheetView zoomScaleNormal="100" workbookViewId="0">
      <selection activeCell="AC10" sqref="AC10"/>
    </sheetView>
  </sheetViews>
  <sheetFormatPr defaultRowHeight="11.25" x14ac:dyDescent="0.2"/>
  <cols>
    <col min="1" max="1" width="22.140625" style="105" customWidth="1"/>
    <col min="2" max="2" width="14.5703125" style="105" bestFit="1" customWidth="1"/>
    <col min="3" max="3" width="12.85546875" style="105" bestFit="1" customWidth="1"/>
    <col min="4" max="4" width="14.140625" style="105" bestFit="1" customWidth="1"/>
    <col min="5" max="5" width="17.140625" style="105" customWidth="1"/>
    <col min="6" max="9" width="13" style="105" customWidth="1"/>
    <col min="10" max="11" width="14.5703125" style="105" bestFit="1" customWidth="1"/>
    <col min="12" max="12" width="14.28515625" style="105" customWidth="1"/>
    <col min="13" max="13" width="15.140625" style="105" bestFit="1" customWidth="1"/>
    <col min="14" max="14" width="19.140625" style="105" customWidth="1"/>
    <col min="15" max="15" width="14.140625" style="105" customWidth="1"/>
    <col min="16" max="17" width="12.7109375" style="105" customWidth="1"/>
    <col min="18" max="18" width="13.85546875" style="105" customWidth="1"/>
    <col min="19" max="19" width="14.7109375" style="105" customWidth="1"/>
    <col min="20" max="20" width="15" style="105" bestFit="1" customWidth="1"/>
    <col min="21" max="21" width="17.5703125" style="105" customWidth="1"/>
    <col min="22" max="22" width="19.85546875" style="105" customWidth="1"/>
    <col min="23" max="23" width="14.140625" style="105" bestFit="1" customWidth="1"/>
    <col min="24" max="25" width="13.140625" style="105" customWidth="1"/>
    <col min="26" max="26" width="13.28515625" style="105" bestFit="1" customWidth="1"/>
    <col min="27" max="27" width="13.28515625" style="105" customWidth="1"/>
    <col min="28" max="28" width="15.140625" style="105" bestFit="1" customWidth="1"/>
    <col min="29" max="29" width="12" style="105" bestFit="1" customWidth="1"/>
    <col min="30" max="30" width="9.85546875" style="105" bestFit="1" customWidth="1"/>
    <col min="31" max="31" width="17.5703125" style="105" customWidth="1"/>
    <col min="32" max="32" width="12" style="105" bestFit="1" customWidth="1"/>
    <col min="33" max="33" width="9.140625" style="105"/>
    <col min="34" max="34" width="11.140625" style="105" bestFit="1" customWidth="1"/>
    <col min="35" max="266" width="9.140625" style="105"/>
    <col min="267" max="267" width="32.7109375" style="105" customWidth="1"/>
    <col min="268" max="268" width="12.5703125" style="105" customWidth="1"/>
    <col min="269" max="269" width="12.85546875" style="105" bestFit="1" customWidth="1"/>
    <col min="270" max="270" width="13" style="105" bestFit="1" customWidth="1"/>
    <col min="271" max="271" width="14.28515625" style="105" customWidth="1"/>
    <col min="272" max="272" width="11.140625" style="105" bestFit="1" customWidth="1"/>
    <col min="273" max="273" width="12.85546875" style="105" customWidth="1"/>
    <col min="274" max="274" width="14.140625" style="105" customWidth="1"/>
    <col min="275" max="275" width="12.7109375" style="105" customWidth="1"/>
    <col min="276" max="276" width="13.85546875" style="105" customWidth="1"/>
    <col min="277" max="277" width="14.7109375" style="105" customWidth="1"/>
    <col min="278" max="278" width="13.7109375" style="105" customWidth="1"/>
    <col min="279" max="279" width="17.5703125" style="105" customWidth="1"/>
    <col min="280" max="280" width="19.85546875" style="105" customWidth="1"/>
    <col min="281" max="281" width="12.85546875" style="105" bestFit="1" customWidth="1"/>
    <col min="282" max="282" width="9.140625" style="105"/>
    <col min="283" max="283" width="11.140625" style="105" bestFit="1" customWidth="1"/>
    <col min="284" max="284" width="13.5703125" style="105" bestFit="1" customWidth="1"/>
    <col min="285" max="522" width="9.140625" style="105"/>
    <col min="523" max="523" width="32.7109375" style="105" customWidth="1"/>
    <col min="524" max="524" width="12.5703125" style="105" customWidth="1"/>
    <col min="525" max="525" width="12.85546875" style="105" bestFit="1" customWidth="1"/>
    <col min="526" max="526" width="13" style="105" bestFit="1" customWidth="1"/>
    <col min="527" max="527" width="14.28515625" style="105" customWidth="1"/>
    <col min="528" max="528" width="11.140625" style="105" bestFit="1" customWidth="1"/>
    <col min="529" max="529" width="12.85546875" style="105" customWidth="1"/>
    <col min="530" max="530" width="14.140625" style="105" customWidth="1"/>
    <col min="531" max="531" width="12.7109375" style="105" customWidth="1"/>
    <col min="532" max="532" width="13.85546875" style="105" customWidth="1"/>
    <col min="533" max="533" width="14.7109375" style="105" customWidth="1"/>
    <col min="534" max="534" width="13.7109375" style="105" customWidth="1"/>
    <col min="535" max="535" width="17.5703125" style="105" customWidth="1"/>
    <col min="536" max="536" width="19.85546875" style="105" customWidth="1"/>
    <col min="537" max="537" width="12.85546875" style="105" bestFit="1" customWidth="1"/>
    <col min="538" max="538" width="9.140625" style="105"/>
    <col min="539" max="539" width="11.140625" style="105" bestFit="1" customWidth="1"/>
    <col min="540" max="540" width="13.5703125" style="105" bestFit="1" customWidth="1"/>
    <col min="541" max="778" width="9.140625" style="105"/>
    <col min="779" max="779" width="32.7109375" style="105" customWidth="1"/>
    <col min="780" max="780" width="12.5703125" style="105" customWidth="1"/>
    <col min="781" max="781" width="12.85546875" style="105" bestFit="1" customWidth="1"/>
    <col min="782" max="782" width="13" style="105" bestFit="1" customWidth="1"/>
    <col min="783" max="783" width="14.28515625" style="105" customWidth="1"/>
    <col min="784" max="784" width="11.140625" style="105" bestFit="1" customWidth="1"/>
    <col min="785" max="785" width="12.85546875" style="105" customWidth="1"/>
    <col min="786" max="786" width="14.140625" style="105" customWidth="1"/>
    <col min="787" max="787" width="12.7109375" style="105" customWidth="1"/>
    <col min="788" max="788" width="13.85546875" style="105" customWidth="1"/>
    <col min="789" max="789" width="14.7109375" style="105" customWidth="1"/>
    <col min="790" max="790" width="13.7109375" style="105" customWidth="1"/>
    <col min="791" max="791" width="17.5703125" style="105" customWidth="1"/>
    <col min="792" max="792" width="19.85546875" style="105" customWidth="1"/>
    <col min="793" max="793" width="12.85546875" style="105" bestFit="1" customWidth="1"/>
    <col min="794" max="794" width="9.140625" style="105"/>
    <col min="795" max="795" width="11.140625" style="105" bestFit="1" customWidth="1"/>
    <col min="796" max="796" width="13.5703125" style="105" bestFit="1" customWidth="1"/>
    <col min="797" max="1034" width="9.140625" style="105"/>
    <col min="1035" max="1035" width="32.7109375" style="105" customWidth="1"/>
    <col min="1036" max="1036" width="12.5703125" style="105" customWidth="1"/>
    <col min="1037" max="1037" width="12.85546875" style="105" bestFit="1" customWidth="1"/>
    <col min="1038" max="1038" width="13" style="105" bestFit="1" customWidth="1"/>
    <col min="1039" max="1039" width="14.28515625" style="105" customWidth="1"/>
    <col min="1040" max="1040" width="11.140625" style="105" bestFit="1" customWidth="1"/>
    <col min="1041" max="1041" width="12.85546875" style="105" customWidth="1"/>
    <col min="1042" max="1042" width="14.140625" style="105" customWidth="1"/>
    <col min="1043" max="1043" width="12.7109375" style="105" customWidth="1"/>
    <col min="1044" max="1044" width="13.85546875" style="105" customWidth="1"/>
    <col min="1045" max="1045" width="14.7109375" style="105" customWidth="1"/>
    <col min="1046" max="1046" width="13.7109375" style="105" customWidth="1"/>
    <col min="1047" max="1047" width="17.5703125" style="105" customWidth="1"/>
    <col min="1048" max="1048" width="19.85546875" style="105" customWidth="1"/>
    <col min="1049" max="1049" width="12.85546875" style="105" bestFit="1" customWidth="1"/>
    <col min="1050" max="1050" width="9.140625" style="105"/>
    <col min="1051" max="1051" width="11.140625" style="105" bestFit="1" customWidth="1"/>
    <col min="1052" max="1052" width="13.5703125" style="105" bestFit="1" customWidth="1"/>
    <col min="1053" max="1290" width="9.140625" style="105"/>
    <col min="1291" max="1291" width="32.7109375" style="105" customWidth="1"/>
    <col min="1292" max="1292" width="12.5703125" style="105" customWidth="1"/>
    <col min="1293" max="1293" width="12.85546875" style="105" bestFit="1" customWidth="1"/>
    <col min="1294" max="1294" width="13" style="105" bestFit="1" customWidth="1"/>
    <col min="1295" max="1295" width="14.28515625" style="105" customWidth="1"/>
    <col min="1296" max="1296" width="11.140625" style="105" bestFit="1" customWidth="1"/>
    <col min="1297" max="1297" width="12.85546875" style="105" customWidth="1"/>
    <col min="1298" max="1298" width="14.140625" style="105" customWidth="1"/>
    <col min="1299" max="1299" width="12.7109375" style="105" customWidth="1"/>
    <col min="1300" max="1300" width="13.85546875" style="105" customWidth="1"/>
    <col min="1301" max="1301" width="14.7109375" style="105" customWidth="1"/>
    <col min="1302" max="1302" width="13.7109375" style="105" customWidth="1"/>
    <col min="1303" max="1303" width="17.5703125" style="105" customWidth="1"/>
    <col min="1304" max="1304" width="19.85546875" style="105" customWidth="1"/>
    <col min="1305" max="1305" width="12.85546875" style="105" bestFit="1" customWidth="1"/>
    <col min="1306" max="1306" width="9.140625" style="105"/>
    <col min="1307" max="1307" width="11.140625" style="105" bestFit="1" customWidth="1"/>
    <col min="1308" max="1308" width="13.5703125" style="105" bestFit="1" customWidth="1"/>
    <col min="1309" max="1546" width="9.140625" style="105"/>
    <col min="1547" max="1547" width="32.7109375" style="105" customWidth="1"/>
    <col min="1548" max="1548" width="12.5703125" style="105" customWidth="1"/>
    <col min="1549" max="1549" width="12.85546875" style="105" bestFit="1" customWidth="1"/>
    <col min="1550" max="1550" width="13" style="105" bestFit="1" customWidth="1"/>
    <col min="1551" max="1551" width="14.28515625" style="105" customWidth="1"/>
    <col min="1552" max="1552" width="11.140625" style="105" bestFit="1" customWidth="1"/>
    <col min="1553" max="1553" width="12.85546875" style="105" customWidth="1"/>
    <col min="1554" max="1554" width="14.140625" style="105" customWidth="1"/>
    <col min="1555" max="1555" width="12.7109375" style="105" customWidth="1"/>
    <col min="1556" max="1556" width="13.85546875" style="105" customWidth="1"/>
    <col min="1557" max="1557" width="14.7109375" style="105" customWidth="1"/>
    <col min="1558" max="1558" width="13.7109375" style="105" customWidth="1"/>
    <col min="1559" max="1559" width="17.5703125" style="105" customWidth="1"/>
    <col min="1560" max="1560" width="19.85546875" style="105" customWidth="1"/>
    <col min="1561" max="1561" width="12.85546875" style="105" bestFit="1" customWidth="1"/>
    <col min="1562" max="1562" width="9.140625" style="105"/>
    <col min="1563" max="1563" width="11.140625" style="105" bestFit="1" customWidth="1"/>
    <col min="1564" max="1564" width="13.5703125" style="105" bestFit="1" customWidth="1"/>
    <col min="1565" max="1802" width="9.140625" style="105"/>
    <col min="1803" max="1803" width="32.7109375" style="105" customWidth="1"/>
    <col min="1804" max="1804" width="12.5703125" style="105" customWidth="1"/>
    <col min="1805" max="1805" width="12.85546875" style="105" bestFit="1" customWidth="1"/>
    <col min="1806" max="1806" width="13" style="105" bestFit="1" customWidth="1"/>
    <col min="1807" max="1807" width="14.28515625" style="105" customWidth="1"/>
    <col min="1808" max="1808" width="11.140625" style="105" bestFit="1" customWidth="1"/>
    <col min="1809" max="1809" width="12.85546875" style="105" customWidth="1"/>
    <col min="1810" max="1810" width="14.140625" style="105" customWidth="1"/>
    <col min="1811" max="1811" width="12.7109375" style="105" customWidth="1"/>
    <col min="1812" max="1812" width="13.85546875" style="105" customWidth="1"/>
    <col min="1813" max="1813" width="14.7109375" style="105" customWidth="1"/>
    <col min="1814" max="1814" width="13.7109375" style="105" customWidth="1"/>
    <col min="1815" max="1815" width="17.5703125" style="105" customWidth="1"/>
    <col min="1816" max="1816" width="19.85546875" style="105" customWidth="1"/>
    <col min="1817" max="1817" width="12.85546875" style="105" bestFit="1" customWidth="1"/>
    <col min="1818" max="1818" width="9.140625" style="105"/>
    <col min="1819" max="1819" width="11.140625" style="105" bestFit="1" customWidth="1"/>
    <col min="1820" max="1820" width="13.5703125" style="105" bestFit="1" customWidth="1"/>
    <col min="1821" max="2058" width="9.140625" style="105"/>
    <col min="2059" max="2059" width="32.7109375" style="105" customWidth="1"/>
    <col min="2060" max="2060" width="12.5703125" style="105" customWidth="1"/>
    <col min="2061" max="2061" width="12.85546875" style="105" bestFit="1" customWidth="1"/>
    <col min="2062" max="2062" width="13" style="105" bestFit="1" customWidth="1"/>
    <col min="2063" max="2063" width="14.28515625" style="105" customWidth="1"/>
    <col min="2064" max="2064" width="11.140625" style="105" bestFit="1" customWidth="1"/>
    <col min="2065" max="2065" width="12.85546875" style="105" customWidth="1"/>
    <col min="2066" max="2066" width="14.140625" style="105" customWidth="1"/>
    <col min="2067" max="2067" width="12.7109375" style="105" customWidth="1"/>
    <col min="2068" max="2068" width="13.85546875" style="105" customWidth="1"/>
    <col min="2069" max="2069" width="14.7109375" style="105" customWidth="1"/>
    <col min="2070" max="2070" width="13.7109375" style="105" customWidth="1"/>
    <col min="2071" max="2071" width="17.5703125" style="105" customWidth="1"/>
    <col min="2072" max="2072" width="19.85546875" style="105" customWidth="1"/>
    <col min="2073" max="2073" width="12.85546875" style="105" bestFit="1" customWidth="1"/>
    <col min="2074" max="2074" width="9.140625" style="105"/>
    <col min="2075" max="2075" width="11.140625" style="105" bestFit="1" customWidth="1"/>
    <col min="2076" max="2076" width="13.5703125" style="105" bestFit="1" customWidth="1"/>
    <col min="2077" max="2314" width="9.140625" style="105"/>
    <col min="2315" max="2315" width="32.7109375" style="105" customWidth="1"/>
    <col min="2316" max="2316" width="12.5703125" style="105" customWidth="1"/>
    <col min="2317" max="2317" width="12.85546875" style="105" bestFit="1" customWidth="1"/>
    <col min="2318" max="2318" width="13" style="105" bestFit="1" customWidth="1"/>
    <col min="2319" max="2319" width="14.28515625" style="105" customWidth="1"/>
    <col min="2320" max="2320" width="11.140625" style="105" bestFit="1" customWidth="1"/>
    <col min="2321" max="2321" width="12.85546875" style="105" customWidth="1"/>
    <col min="2322" max="2322" width="14.140625" style="105" customWidth="1"/>
    <col min="2323" max="2323" width="12.7109375" style="105" customWidth="1"/>
    <col min="2324" max="2324" width="13.85546875" style="105" customWidth="1"/>
    <col min="2325" max="2325" width="14.7109375" style="105" customWidth="1"/>
    <col min="2326" max="2326" width="13.7109375" style="105" customWidth="1"/>
    <col min="2327" max="2327" width="17.5703125" style="105" customWidth="1"/>
    <col min="2328" max="2328" width="19.85546875" style="105" customWidth="1"/>
    <col min="2329" max="2329" width="12.85546875" style="105" bestFit="1" customWidth="1"/>
    <col min="2330" max="2330" width="9.140625" style="105"/>
    <col min="2331" max="2331" width="11.140625" style="105" bestFit="1" customWidth="1"/>
    <col min="2332" max="2332" width="13.5703125" style="105" bestFit="1" customWidth="1"/>
    <col min="2333" max="2570" width="9.140625" style="105"/>
    <col min="2571" max="2571" width="32.7109375" style="105" customWidth="1"/>
    <col min="2572" max="2572" width="12.5703125" style="105" customWidth="1"/>
    <col min="2573" max="2573" width="12.85546875" style="105" bestFit="1" customWidth="1"/>
    <col min="2574" max="2574" width="13" style="105" bestFit="1" customWidth="1"/>
    <col min="2575" max="2575" width="14.28515625" style="105" customWidth="1"/>
    <col min="2576" max="2576" width="11.140625" style="105" bestFit="1" customWidth="1"/>
    <col min="2577" max="2577" width="12.85546875" style="105" customWidth="1"/>
    <col min="2578" max="2578" width="14.140625" style="105" customWidth="1"/>
    <col min="2579" max="2579" width="12.7109375" style="105" customWidth="1"/>
    <col min="2580" max="2580" width="13.85546875" style="105" customWidth="1"/>
    <col min="2581" max="2581" width="14.7109375" style="105" customWidth="1"/>
    <col min="2582" max="2582" width="13.7109375" style="105" customWidth="1"/>
    <col min="2583" max="2583" width="17.5703125" style="105" customWidth="1"/>
    <col min="2584" max="2584" width="19.85546875" style="105" customWidth="1"/>
    <col min="2585" max="2585" width="12.85546875" style="105" bestFit="1" customWidth="1"/>
    <col min="2586" max="2586" width="9.140625" style="105"/>
    <col min="2587" max="2587" width="11.140625" style="105" bestFit="1" customWidth="1"/>
    <col min="2588" max="2588" width="13.5703125" style="105" bestFit="1" customWidth="1"/>
    <col min="2589" max="2826" width="9.140625" style="105"/>
    <col min="2827" max="2827" width="32.7109375" style="105" customWidth="1"/>
    <col min="2828" max="2828" width="12.5703125" style="105" customWidth="1"/>
    <col min="2829" max="2829" width="12.85546875" style="105" bestFit="1" customWidth="1"/>
    <col min="2830" max="2830" width="13" style="105" bestFit="1" customWidth="1"/>
    <col min="2831" max="2831" width="14.28515625" style="105" customWidth="1"/>
    <col min="2832" max="2832" width="11.140625" style="105" bestFit="1" customWidth="1"/>
    <col min="2833" max="2833" width="12.85546875" style="105" customWidth="1"/>
    <col min="2834" max="2834" width="14.140625" style="105" customWidth="1"/>
    <col min="2835" max="2835" width="12.7109375" style="105" customWidth="1"/>
    <col min="2836" max="2836" width="13.85546875" style="105" customWidth="1"/>
    <col min="2837" max="2837" width="14.7109375" style="105" customWidth="1"/>
    <col min="2838" max="2838" width="13.7109375" style="105" customWidth="1"/>
    <col min="2839" max="2839" width="17.5703125" style="105" customWidth="1"/>
    <col min="2840" max="2840" width="19.85546875" style="105" customWidth="1"/>
    <col min="2841" max="2841" width="12.85546875" style="105" bestFit="1" customWidth="1"/>
    <col min="2842" max="2842" width="9.140625" style="105"/>
    <col min="2843" max="2843" width="11.140625" style="105" bestFit="1" customWidth="1"/>
    <col min="2844" max="2844" width="13.5703125" style="105" bestFit="1" customWidth="1"/>
    <col min="2845" max="3082" width="9.140625" style="105"/>
    <col min="3083" max="3083" width="32.7109375" style="105" customWidth="1"/>
    <col min="3084" max="3084" width="12.5703125" style="105" customWidth="1"/>
    <col min="3085" max="3085" width="12.85546875" style="105" bestFit="1" customWidth="1"/>
    <col min="3086" max="3086" width="13" style="105" bestFit="1" customWidth="1"/>
    <col min="3087" max="3087" width="14.28515625" style="105" customWidth="1"/>
    <col min="3088" max="3088" width="11.140625" style="105" bestFit="1" customWidth="1"/>
    <col min="3089" max="3089" width="12.85546875" style="105" customWidth="1"/>
    <col min="3090" max="3090" width="14.140625" style="105" customWidth="1"/>
    <col min="3091" max="3091" width="12.7109375" style="105" customWidth="1"/>
    <col min="3092" max="3092" width="13.85546875" style="105" customWidth="1"/>
    <col min="3093" max="3093" width="14.7109375" style="105" customWidth="1"/>
    <col min="3094" max="3094" width="13.7109375" style="105" customWidth="1"/>
    <col min="3095" max="3095" width="17.5703125" style="105" customWidth="1"/>
    <col min="3096" max="3096" width="19.85546875" style="105" customWidth="1"/>
    <col min="3097" max="3097" width="12.85546875" style="105" bestFit="1" customWidth="1"/>
    <col min="3098" max="3098" width="9.140625" style="105"/>
    <col min="3099" max="3099" width="11.140625" style="105" bestFit="1" customWidth="1"/>
    <col min="3100" max="3100" width="13.5703125" style="105" bestFit="1" customWidth="1"/>
    <col min="3101" max="3338" width="9.140625" style="105"/>
    <col min="3339" max="3339" width="32.7109375" style="105" customWidth="1"/>
    <col min="3340" max="3340" width="12.5703125" style="105" customWidth="1"/>
    <col min="3341" max="3341" width="12.85546875" style="105" bestFit="1" customWidth="1"/>
    <col min="3342" max="3342" width="13" style="105" bestFit="1" customWidth="1"/>
    <col min="3343" max="3343" width="14.28515625" style="105" customWidth="1"/>
    <col min="3344" max="3344" width="11.140625" style="105" bestFit="1" customWidth="1"/>
    <col min="3345" max="3345" width="12.85546875" style="105" customWidth="1"/>
    <col min="3346" max="3346" width="14.140625" style="105" customWidth="1"/>
    <col min="3347" max="3347" width="12.7109375" style="105" customWidth="1"/>
    <col min="3348" max="3348" width="13.85546875" style="105" customWidth="1"/>
    <col min="3349" max="3349" width="14.7109375" style="105" customWidth="1"/>
    <col min="3350" max="3350" width="13.7109375" style="105" customWidth="1"/>
    <col min="3351" max="3351" width="17.5703125" style="105" customWidth="1"/>
    <col min="3352" max="3352" width="19.85546875" style="105" customWidth="1"/>
    <col min="3353" max="3353" width="12.85546875" style="105" bestFit="1" customWidth="1"/>
    <col min="3354" max="3354" width="9.140625" style="105"/>
    <col min="3355" max="3355" width="11.140625" style="105" bestFit="1" customWidth="1"/>
    <col min="3356" max="3356" width="13.5703125" style="105" bestFit="1" customWidth="1"/>
    <col min="3357" max="3594" width="9.140625" style="105"/>
    <col min="3595" max="3595" width="32.7109375" style="105" customWidth="1"/>
    <col min="3596" max="3596" width="12.5703125" style="105" customWidth="1"/>
    <col min="3597" max="3597" width="12.85546875" style="105" bestFit="1" customWidth="1"/>
    <col min="3598" max="3598" width="13" style="105" bestFit="1" customWidth="1"/>
    <col min="3599" max="3599" width="14.28515625" style="105" customWidth="1"/>
    <col min="3600" max="3600" width="11.140625" style="105" bestFit="1" customWidth="1"/>
    <col min="3601" max="3601" width="12.85546875" style="105" customWidth="1"/>
    <col min="3602" max="3602" width="14.140625" style="105" customWidth="1"/>
    <col min="3603" max="3603" width="12.7109375" style="105" customWidth="1"/>
    <col min="3604" max="3604" width="13.85546875" style="105" customWidth="1"/>
    <col min="3605" max="3605" width="14.7109375" style="105" customWidth="1"/>
    <col min="3606" max="3606" width="13.7109375" style="105" customWidth="1"/>
    <col min="3607" max="3607" width="17.5703125" style="105" customWidth="1"/>
    <col min="3608" max="3608" width="19.85546875" style="105" customWidth="1"/>
    <col min="3609" max="3609" width="12.85546875" style="105" bestFit="1" customWidth="1"/>
    <col min="3610" max="3610" width="9.140625" style="105"/>
    <col min="3611" max="3611" width="11.140625" style="105" bestFit="1" customWidth="1"/>
    <col min="3612" max="3612" width="13.5703125" style="105" bestFit="1" customWidth="1"/>
    <col min="3613" max="3850" width="9.140625" style="105"/>
    <col min="3851" max="3851" width="32.7109375" style="105" customWidth="1"/>
    <col min="3852" max="3852" width="12.5703125" style="105" customWidth="1"/>
    <col min="3853" max="3853" width="12.85546875" style="105" bestFit="1" customWidth="1"/>
    <col min="3854" max="3854" width="13" style="105" bestFit="1" customWidth="1"/>
    <col min="3855" max="3855" width="14.28515625" style="105" customWidth="1"/>
    <col min="3856" max="3856" width="11.140625" style="105" bestFit="1" customWidth="1"/>
    <col min="3857" max="3857" width="12.85546875" style="105" customWidth="1"/>
    <col min="3858" max="3858" width="14.140625" style="105" customWidth="1"/>
    <col min="3859" max="3859" width="12.7109375" style="105" customWidth="1"/>
    <col min="3860" max="3860" width="13.85546875" style="105" customWidth="1"/>
    <col min="3861" max="3861" width="14.7109375" style="105" customWidth="1"/>
    <col min="3862" max="3862" width="13.7109375" style="105" customWidth="1"/>
    <col min="3863" max="3863" width="17.5703125" style="105" customWidth="1"/>
    <col min="3864" max="3864" width="19.85546875" style="105" customWidth="1"/>
    <col min="3865" max="3865" width="12.85546875" style="105" bestFit="1" customWidth="1"/>
    <col min="3866" max="3866" width="9.140625" style="105"/>
    <col min="3867" max="3867" width="11.140625" style="105" bestFit="1" customWidth="1"/>
    <col min="3868" max="3868" width="13.5703125" style="105" bestFit="1" customWidth="1"/>
    <col min="3869" max="4106" width="9.140625" style="105"/>
    <col min="4107" max="4107" width="32.7109375" style="105" customWidth="1"/>
    <col min="4108" max="4108" width="12.5703125" style="105" customWidth="1"/>
    <col min="4109" max="4109" width="12.85546875" style="105" bestFit="1" customWidth="1"/>
    <col min="4110" max="4110" width="13" style="105" bestFit="1" customWidth="1"/>
    <col min="4111" max="4111" width="14.28515625" style="105" customWidth="1"/>
    <col min="4112" max="4112" width="11.140625" style="105" bestFit="1" customWidth="1"/>
    <col min="4113" max="4113" width="12.85546875" style="105" customWidth="1"/>
    <col min="4114" max="4114" width="14.140625" style="105" customWidth="1"/>
    <col min="4115" max="4115" width="12.7109375" style="105" customWidth="1"/>
    <col min="4116" max="4116" width="13.85546875" style="105" customWidth="1"/>
    <col min="4117" max="4117" width="14.7109375" style="105" customWidth="1"/>
    <col min="4118" max="4118" width="13.7109375" style="105" customWidth="1"/>
    <col min="4119" max="4119" width="17.5703125" style="105" customWidth="1"/>
    <col min="4120" max="4120" width="19.85546875" style="105" customWidth="1"/>
    <col min="4121" max="4121" width="12.85546875" style="105" bestFit="1" customWidth="1"/>
    <col min="4122" max="4122" width="9.140625" style="105"/>
    <col min="4123" max="4123" width="11.140625" style="105" bestFit="1" customWidth="1"/>
    <col min="4124" max="4124" width="13.5703125" style="105" bestFit="1" customWidth="1"/>
    <col min="4125" max="4362" width="9.140625" style="105"/>
    <col min="4363" max="4363" width="32.7109375" style="105" customWidth="1"/>
    <col min="4364" max="4364" width="12.5703125" style="105" customWidth="1"/>
    <col min="4365" max="4365" width="12.85546875" style="105" bestFit="1" customWidth="1"/>
    <col min="4366" max="4366" width="13" style="105" bestFit="1" customWidth="1"/>
    <col min="4367" max="4367" width="14.28515625" style="105" customWidth="1"/>
    <col min="4368" max="4368" width="11.140625" style="105" bestFit="1" customWidth="1"/>
    <col min="4369" max="4369" width="12.85546875" style="105" customWidth="1"/>
    <col min="4370" max="4370" width="14.140625" style="105" customWidth="1"/>
    <col min="4371" max="4371" width="12.7109375" style="105" customWidth="1"/>
    <col min="4372" max="4372" width="13.85546875" style="105" customWidth="1"/>
    <col min="4373" max="4373" width="14.7109375" style="105" customWidth="1"/>
    <col min="4374" max="4374" width="13.7109375" style="105" customWidth="1"/>
    <col min="4375" max="4375" width="17.5703125" style="105" customWidth="1"/>
    <col min="4376" max="4376" width="19.85546875" style="105" customWidth="1"/>
    <col min="4377" max="4377" width="12.85546875" style="105" bestFit="1" customWidth="1"/>
    <col min="4378" max="4378" width="9.140625" style="105"/>
    <col min="4379" max="4379" width="11.140625" style="105" bestFit="1" customWidth="1"/>
    <col min="4380" max="4380" width="13.5703125" style="105" bestFit="1" customWidth="1"/>
    <col min="4381" max="4618" width="9.140625" style="105"/>
    <col min="4619" max="4619" width="32.7109375" style="105" customWidth="1"/>
    <col min="4620" max="4620" width="12.5703125" style="105" customWidth="1"/>
    <col min="4621" max="4621" width="12.85546875" style="105" bestFit="1" customWidth="1"/>
    <col min="4622" max="4622" width="13" style="105" bestFit="1" customWidth="1"/>
    <col min="4623" max="4623" width="14.28515625" style="105" customWidth="1"/>
    <col min="4624" max="4624" width="11.140625" style="105" bestFit="1" customWidth="1"/>
    <col min="4625" max="4625" width="12.85546875" style="105" customWidth="1"/>
    <col min="4626" max="4626" width="14.140625" style="105" customWidth="1"/>
    <col min="4627" max="4627" width="12.7109375" style="105" customWidth="1"/>
    <col min="4628" max="4628" width="13.85546875" style="105" customWidth="1"/>
    <col min="4629" max="4629" width="14.7109375" style="105" customWidth="1"/>
    <col min="4630" max="4630" width="13.7109375" style="105" customWidth="1"/>
    <col min="4631" max="4631" width="17.5703125" style="105" customWidth="1"/>
    <col min="4632" max="4632" width="19.85546875" style="105" customWidth="1"/>
    <col min="4633" max="4633" width="12.85546875" style="105" bestFit="1" customWidth="1"/>
    <col min="4634" max="4634" width="9.140625" style="105"/>
    <col min="4635" max="4635" width="11.140625" style="105" bestFit="1" customWidth="1"/>
    <col min="4636" max="4636" width="13.5703125" style="105" bestFit="1" customWidth="1"/>
    <col min="4637" max="4874" width="9.140625" style="105"/>
    <col min="4875" max="4875" width="32.7109375" style="105" customWidth="1"/>
    <col min="4876" max="4876" width="12.5703125" style="105" customWidth="1"/>
    <col min="4877" max="4877" width="12.85546875" style="105" bestFit="1" customWidth="1"/>
    <col min="4878" max="4878" width="13" style="105" bestFit="1" customWidth="1"/>
    <col min="4879" max="4879" width="14.28515625" style="105" customWidth="1"/>
    <col min="4880" max="4880" width="11.140625" style="105" bestFit="1" customWidth="1"/>
    <col min="4881" max="4881" width="12.85546875" style="105" customWidth="1"/>
    <col min="4882" max="4882" width="14.140625" style="105" customWidth="1"/>
    <col min="4883" max="4883" width="12.7109375" style="105" customWidth="1"/>
    <col min="4884" max="4884" width="13.85546875" style="105" customWidth="1"/>
    <col min="4885" max="4885" width="14.7109375" style="105" customWidth="1"/>
    <col min="4886" max="4886" width="13.7109375" style="105" customWidth="1"/>
    <col min="4887" max="4887" width="17.5703125" style="105" customWidth="1"/>
    <col min="4888" max="4888" width="19.85546875" style="105" customWidth="1"/>
    <col min="4889" max="4889" width="12.85546875" style="105" bestFit="1" customWidth="1"/>
    <col min="4890" max="4890" width="9.140625" style="105"/>
    <col min="4891" max="4891" width="11.140625" style="105" bestFit="1" customWidth="1"/>
    <col min="4892" max="4892" width="13.5703125" style="105" bestFit="1" customWidth="1"/>
    <col min="4893" max="5130" width="9.140625" style="105"/>
    <col min="5131" max="5131" width="32.7109375" style="105" customWidth="1"/>
    <col min="5132" max="5132" width="12.5703125" style="105" customWidth="1"/>
    <col min="5133" max="5133" width="12.85546875" style="105" bestFit="1" customWidth="1"/>
    <col min="5134" max="5134" width="13" style="105" bestFit="1" customWidth="1"/>
    <col min="5135" max="5135" width="14.28515625" style="105" customWidth="1"/>
    <col min="5136" max="5136" width="11.140625" style="105" bestFit="1" customWidth="1"/>
    <col min="5137" max="5137" width="12.85546875" style="105" customWidth="1"/>
    <col min="5138" max="5138" width="14.140625" style="105" customWidth="1"/>
    <col min="5139" max="5139" width="12.7109375" style="105" customWidth="1"/>
    <col min="5140" max="5140" width="13.85546875" style="105" customWidth="1"/>
    <col min="5141" max="5141" width="14.7109375" style="105" customWidth="1"/>
    <col min="5142" max="5142" width="13.7109375" style="105" customWidth="1"/>
    <col min="5143" max="5143" width="17.5703125" style="105" customWidth="1"/>
    <col min="5144" max="5144" width="19.85546875" style="105" customWidth="1"/>
    <col min="5145" max="5145" width="12.85546875" style="105" bestFit="1" customWidth="1"/>
    <col min="5146" max="5146" width="9.140625" style="105"/>
    <col min="5147" max="5147" width="11.140625" style="105" bestFit="1" customWidth="1"/>
    <col min="5148" max="5148" width="13.5703125" style="105" bestFit="1" customWidth="1"/>
    <col min="5149" max="5386" width="9.140625" style="105"/>
    <col min="5387" max="5387" width="32.7109375" style="105" customWidth="1"/>
    <col min="5388" max="5388" width="12.5703125" style="105" customWidth="1"/>
    <col min="5389" max="5389" width="12.85546875" style="105" bestFit="1" customWidth="1"/>
    <col min="5390" max="5390" width="13" style="105" bestFit="1" customWidth="1"/>
    <col min="5391" max="5391" width="14.28515625" style="105" customWidth="1"/>
    <col min="5392" max="5392" width="11.140625" style="105" bestFit="1" customWidth="1"/>
    <col min="5393" max="5393" width="12.85546875" style="105" customWidth="1"/>
    <col min="5394" max="5394" width="14.140625" style="105" customWidth="1"/>
    <col min="5395" max="5395" width="12.7109375" style="105" customWidth="1"/>
    <col min="5396" max="5396" width="13.85546875" style="105" customWidth="1"/>
    <col min="5397" max="5397" width="14.7109375" style="105" customWidth="1"/>
    <col min="5398" max="5398" width="13.7109375" style="105" customWidth="1"/>
    <col min="5399" max="5399" width="17.5703125" style="105" customWidth="1"/>
    <col min="5400" max="5400" width="19.85546875" style="105" customWidth="1"/>
    <col min="5401" max="5401" width="12.85546875" style="105" bestFit="1" customWidth="1"/>
    <col min="5402" max="5402" width="9.140625" style="105"/>
    <col min="5403" max="5403" width="11.140625" style="105" bestFit="1" customWidth="1"/>
    <col min="5404" max="5404" width="13.5703125" style="105" bestFit="1" customWidth="1"/>
    <col min="5405" max="5642" width="9.140625" style="105"/>
    <col min="5643" max="5643" width="32.7109375" style="105" customWidth="1"/>
    <col min="5644" max="5644" width="12.5703125" style="105" customWidth="1"/>
    <col min="5645" max="5645" width="12.85546875" style="105" bestFit="1" customWidth="1"/>
    <col min="5646" max="5646" width="13" style="105" bestFit="1" customWidth="1"/>
    <col min="5647" max="5647" width="14.28515625" style="105" customWidth="1"/>
    <col min="5648" max="5648" width="11.140625" style="105" bestFit="1" customWidth="1"/>
    <col min="5649" max="5649" width="12.85546875" style="105" customWidth="1"/>
    <col min="5650" max="5650" width="14.140625" style="105" customWidth="1"/>
    <col min="5651" max="5651" width="12.7109375" style="105" customWidth="1"/>
    <col min="5652" max="5652" width="13.85546875" style="105" customWidth="1"/>
    <col min="5653" max="5653" width="14.7109375" style="105" customWidth="1"/>
    <col min="5654" max="5654" width="13.7109375" style="105" customWidth="1"/>
    <col min="5655" max="5655" width="17.5703125" style="105" customWidth="1"/>
    <col min="5656" max="5656" width="19.85546875" style="105" customWidth="1"/>
    <col min="5657" max="5657" width="12.85546875" style="105" bestFit="1" customWidth="1"/>
    <col min="5658" max="5658" width="9.140625" style="105"/>
    <col min="5659" max="5659" width="11.140625" style="105" bestFit="1" customWidth="1"/>
    <col min="5660" max="5660" width="13.5703125" style="105" bestFit="1" customWidth="1"/>
    <col min="5661" max="5898" width="9.140625" style="105"/>
    <col min="5899" max="5899" width="32.7109375" style="105" customWidth="1"/>
    <col min="5900" max="5900" width="12.5703125" style="105" customWidth="1"/>
    <col min="5901" max="5901" width="12.85546875" style="105" bestFit="1" customWidth="1"/>
    <col min="5902" max="5902" width="13" style="105" bestFit="1" customWidth="1"/>
    <col min="5903" max="5903" width="14.28515625" style="105" customWidth="1"/>
    <col min="5904" max="5904" width="11.140625" style="105" bestFit="1" customWidth="1"/>
    <col min="5905" max="5905" width="12.85546875" style="105" customWidth="1"/>
    <col min="5906" max="5906" width="14.140625" style="105" customWidth="1"/>
    <col min="5907" max="5907" width="12.7109375" style="105" customWidth="1"/>
    <col min="5908" max="5908" width="13.85546875" style="105" customWidth="1"/>
    <col min="5909" max="5909" width="14.7109375" style="105" customWidth="1"/>
    <col min="5910" max="5910" width="13.7109375" style="105" customWidth="1"/>
    <col min="5911" max="5911" width="17.5703125" style="105" customWidth="1"/>
    <col min="5912" max="5912" width="19.85546875" style="105" customWidth="1"/>
    <col min="5913" max="5913" width="12.85546875" style="105" bestFit="1" customWidth="1"/>
    <col min="5914" max="5914" width="9.140625" style="105"/>
    <col min="5915" max="5915" width="11.140625" style="105" bestFit="1" customWidth="1"/>
    <col min="5916" max="5916" width="13.5703125" style="105" bestFit="1" customWidth="1"/>
    <col min="5917" max="6154" width="9.140625" style="105"/>
    <col min="6155" max="6155" width="32.7109375" style="105" customWidth="1"/>
    <col min="6156" max="6156" width="12.5703125" style="105" customWidth="1"/>
    <col min="6157" max="6157" width="12.85546875" style="105" bestFit="1" customWidth="1"/>
    <col min="6158" max="6158" width="13" style="105" bestFit="1" customWidth="1"/>
    <col min="6159" max="6159" width="14.28515625" style="105" customWidth="1"/>
    <col min="6160" max="6160" width="11.140625" style="105" bestFit="1" customWidth="1"/>
    <col min="6161" max="6161" width="12.85546875" style="105" customWidth="1"/>
    <col min="6162" max="6162" width="14.140625" style="105" customWidth="1"/>
    <col min="6163" max="6163" width="12.7109375" style="105" customWidth="1"/>
    <col min="6164" max="6164" width="13.85546875" style="105" customWidth="1"/>
    <col min="6165" max="6165" width="14.7109375" style="105" customWidth="1"/>
    <col min="6166" max="6166" width="13.7109375" style="105" customWidth="1"/>
    <col min="6167" max="6167" width="17.5703125" style="105" customWidth="1"/>
    <col min="6168" max="6168" width="19.85546875" style="105" customWidth="1"/>
    <col min="6169" max="6169" width="12.85546875" style="105" bestFit="1" customWidth="1"/>
    <col min="6170" max="6170" width="9.140625" style="105"/>
    <col min="6171" max="6171" width="11.140625" style="105" bestFit="1" customWidth="1"/>
    <col min="6172" max="6172" width="13.5703125" style="105" bestFit="1" customWidth="1"/>
    <col min="6173" max="6410" width="9.140625" style="105"/>
    <col min="6411" max="6411" width="32.7109375" style="105" customWidth="1"/>
    <col min="6412" max="6412" width="12.5703125" style="105" customWidth="1"/>
    <col min="6413" max="6413" width="12.85546875" style="105" bestFit="1" customWidth="1"/>
    <col min="6414" max="6414" width="13" style="105" bestFit="1" customWidth="1"/>
    <col min="6415" max="6415" width="14.28515625" style="105" customWidth="1"/>
    <col min="6416" max="6416" width="11.140625" style="105" bestFit="1" customWidth="1"/>
    <col min="6417" max="6417" width="12.85546875" style="105" customWidth="1"/>
    <col min="6418" max="6418" width="14.140625" style="105" customWidth="1"/>
    <col min="6419" max="6419" width="12.7109375" style="105" customWidth="1"/>
    <col min="6420" max="6420" width="13.85546875" style="105" customWidth="1"/>
    <col min="6421" max="6421" width="14.7109375" style="105" customWidth="1"/>
    <col min="6422" max="6422" width="13.7109375" style="105" customWidth="1"/>
    <col min="6423" max="6423" width="17.5703125" style="105" customWidth="1"/>
    <col min="6424" max="6424" width="19.85546875" style="105" customWidth="1"/>
    <col min="6425" max="6425" width="12.85546875" style="105" bestFit="1" customWidth="1"/>
    <col min="6426" max="6426" width="9.140625" style="105"/>
    <col min="6427" max="6427" width="11.140625" style="105" bestFit="1" customWidth="1"/>
    <col min="6428" max="6428" width="13.5703125" style="105" bestFit="1" customWidth="1"/>
    <col min="6429" max="6666" width="9.140625" style="105"/>
    <col min="6667" max="6667" width="32.7109375" style="105" customWidth="1"/>
    <col min="6668" max="6668" width="12.5703125" style="105" customWidth="1"/>
    <col min="6669" max="6669" width="12.85546875" style="105" bestFit="1" customWidth="1"/>
    <col min="6670" max="6670" width="13" style="105" bestFit="1" customWidth="1"/>
    <col min="6671" max="6671" width="14.28515625" style="105" customWidth="1"/>
    <col min="6672" max="6672" width="11.140625" style="105" bestFit="1" customWidth="1"/>
    <col min="6673" max="6673" width="12.85546875" style="105" customWidth="1"/>
    <col min="6674" max="6674" width="14.140625" style="105" customWidth="1"/>
    <col min="6675" max="6675" width="12.7109375" style="105" customWidth="1"/>
    <col min="6676" max="6676" width="13.85546875" style="105" customWidth="1"/>
    <col min="6677" max="6677" width="14.7109375" style="105" customWidth="1"/>
    <col min="6678" max="6678" width="13.7109375" style="105" customWidth="1"/>
    <col min="6679" max="6679" width="17.5703125" style="105" customWidth="1"/>
    <col min="6680" max="6680" width="19.85546875" style="105" customWidth="1"/>
    <col min="6681" max="6681" width="12.85546875" style="105" bestFit="1" customWidth="1"/>
    <col min="6682" max="6682" width="9.140625" style="105"/>
    <col min="6683" max="6683" width="11.140625" style="105" bestFit="1" customWidth="1"/>
    <col min="6684" max="6684" width="13.5703125" style="105" bestFit="1" customWidth="1"/>
    <col min="6685" max="6922" width="9.140625" style="105"/>
    <col min="6923" max="6923" width="32.7109375" style="105" customWidth="1"/>
    <col min="6924" max="6924" width="12.5703125" style="105" customWidth="1"/>
    <col min="6925" max="6925" width="12.85546875" style="105" bestFit="1" customWidth="1"/>
    <col min="6926" max="6926" width="13" style="105" bestFit="1" customWidth="1"/>
    <col min="6927" max="6927" width="14.28515625" style="105" customWidth="1"/>
    <col min="6928" max="6928" width="11.140625" style="105" bestFit="1" customWidth="1"/>
    <col min="6929" max="6929" width="12.85546875" style="105" customWidth="1"/>
    <col min="6930" max="6930" width="14.140625" style="105" customWidth="1"/>
    <col min="6931" max="6931" width="12.7109375" style="105" customWidth="1"/>
    <col min="6932" max="6932" width="13.85546875" style="105" customWidth="1"/>
    <col min="6933" max="6933" width="14.7109375" style="105" customWidth="1"/>
    <col min="6934" max="6934" width="13.7109375" style="105" customWidth="1"/>
    <col min="6935" max="6935" width="17.5703125" style="105" customWidth="1"/>
    <col min="6936" max="6936" width="19.85546875" style="105" customWidth="1"/>
    <col min="6937" max="6937" width="12.85546875" style="105" bestFit="1" customWidth="1"/>
    <col min="6938" max="6938" width="9.140625" style="105"/>
    <col min="6939" max="6939" width="11.140625" style="105" bestFit="1" customWidth="1"/>
    <col min="6940" max="6940" width="13.5703125" style="105" bestFit="1" customWidth="1"/>
    <col min="6941" max="7178" width="9.140625" style="105"/>
    <col min="7179" max="7179" width="32.7109375" style="105" customWidth="1"/>
    <col min="7180" max="7180" width="12.5703125" style="105" customWidth="1"/>
    <col min="7181" max="7181" width="12.85546875" style="105" bestFit="1" customWidth="1"/>
    <col min="7182" max="7182" width="13" style="105" bestFit="1" customWidth="1"/>
    <col min="7183" max="7183" width="14.28515625" style="105" customWidth="1"/>
    <col min="7184" max="7184" width="11.140625" style="105" bestFit="1" customWidth="1"/>
    <col min="7185" max="7185" width="12.85546875" style="105" customWidth="1"/>
    <col min="7186" max="7186" width="14.140625" style="105" customWidth="1"/>
    <col min="7187" max="7187" width="12.7109375" style="105" customWidth="1"/>
    <col min="7188" max="7188" width="13.85546875" style="105" customWidth="1"/>
    <col min="7189" max="7189" width="14.7109375" style="105" customWidth="1"/>
    <col min="7190" max="7190" width="13.7109375" style="105" customWidth="1"/>
    <col min="7191" max="7191" width="17.5703125" style="105" customWidth="1"/>
    <col min="7192" max="7192" width="19.85546875" style="105" customWidth="1"/>
    <col min="7193" max="7193" width="12.85546875" style="105" bestFit="1" customWidth="1"/>
    <col min="7194" max="7194" width="9.140625" style="105"/>
    <col min="7195" max="7195" width="11.140625" style="105" bestFit="1" customWidth="1"/>
    <col min="7196" max="7196" width="13.5703125" style="105" bestFit="1" customWidth="1"/>
    <col min="7197" max="7434" width="9.140625" style="105"/>
    <col min="7435" max="7435" width="32.7109375" style="105" customWidth="1"/>
    <col min="7436" max="7436" width="12.5703125" style="105" customWidth="1"/>
    <col min="7437" max="7437" width="12.85546875" style="105" bestFit="1" customWidth="1"/>
    <col min="7438" max="7438" width="13" style="105" bestFit="1" customWidth="1"/>
    <col min="7439" max="7439" width="14.28515625" style="105" customWidth="1"/>
    <col min="7440" max="7440" width="11.140625" style="105" bestFit="1" customWidth="1"/>
    <col min="7441" max="7441" width="12.85546875" style="105" customWidth="1"/>
    <col min="7442" max="7442" width="14.140625" style="105" customWidth="1"/>
    <col min="7443" max="7443" width="12.7109375" style="105" customWidth="1"/>
    <col min="7444" max="7444" width="13.85546875" style="105" customWidth="1"/>
    <col min="7445" max="7445" width="14.7109375" style="105" customWidth="1"/>
    <col min="7446" max="7446" width="13.7109375" style="105" customWidth="1"/>
    <col min="7447" max="7447" width="17.5703125" style="105" customWidth="1"/>
    <col min="7448" max="7448" width="19.85546875" style="105" customWidth="1"/>
    <col min="7449" max="7449" width="12.85546875" style="105" bestFit="1" customWidth="1"/>
    <col min="7450" max="7450" width="9.140625" style="105"/>
    <col min="7451" max="7451" width="11.140625" style="105" bestFit="1" customWidth="1"/>
    <col min="7452" max="7452" width="13.5703125" style="105" bestFit="1" customWidth="1"/>
    <col min="7453" max="7690" width="9.140625" style="105"/>
    <col min="7691" max="7691" width="32.7109375" style="105" customWidth="1"/>
    <col min="7692" max="7692" width="12.5703125" style="105" customWidth="1"/>
    <col min="7693" max="7693" width="12.85546875" style="105" bestFit="1" customWidth="1"/>
    <col min="7694" max="7694" width="13" style="105" bestFit="1" customWidth="1"/>
    <col min="7695" max="7695" width="14.28515625" style="105" customWidth="1"/>
    <col min="7696" max="7696" width="11.140625" style="105" bestFit="1" customWidth="1"/>
    <col min="7697" max="7697" width="12.85546875" style="105" customWidth="1"/>
    <col min="7698" max="7698" width="14.140625" style="105" customWidth="1"/>
    <col min="7699" max="7699" width="12.7109375" style="105" customWidth="1"/>
    <col min="7700" max="7700" width="13.85546875" style="105" customWidth="1"/>
    <col min="7701" max="7701" width="14.7109375" style="105" customWidth="1"/>
    <col min="7702" max="7702" width="13.7109375" style="105" customWidth="1"/>
    <col min="7703" max="7703" width="17.5703125" style="105" customWidth="1"/>
    <col min="7704" max="7704" width="19.85546875" style="105" customWidth="1"/>
    <col min="7705" max="7705" width="12.85546875" style="105" bestFit="1" customWidth="1"/>
    <col min="7706" max="7706" width="9.140625" style="105"/>
    <col min="7707" max="7707" width="11.140625" style="105" bestFit="1" customWidth="1"/>
    <col min="7708" max="7708" width="13.5703125" style="105" bestFit="1" customWidth="1"/>
    <col min="7709" max="7946" width="9.140625" style="105"/>
    <col min="7947" max="7947" width="32.7109375" style="105" customWidth="1"/>
    <col min="7948" max="7948" width="12.5703125" style="105" customWidth="1"/>
    <col min="7949" max="7949" width="12.85546875" style="105" bestFit="1" customWidth="1"/>
    <col min="7950" max="7950" width="13" style="105" bestFit="1" customWidth="1"/>
    <col min="7951" max="7951" width="14.28515625" style="105" customWidth="1"/>
    <col min="7952" max="7952" width="11.140625" style="105" bestFit="1" customWidth="1"/>
    <col min="7953" max="7953" width="12.85546875" style="105" customWidth="1"/>
    <col min="7954" max="7954" width="14.140625" style="105" customWidth="1"/>
    <col min="7955" max="7955" width="12.7109375" style="105" customWidth="1"/>
    <col min="7956" max="7956" width="13.85546875" style="105" customWidth="1"/>
    <col min="7957" max="7957" width="14.7109375" style="105" customWidth="1"/>
    <col min="7958" max="7958" width="13.7109375" style="105" customWidth="1"/>
    <col min="7959" max="7959" width="17.5703125" style="105" customWidth="1"/>
    <col min="7960" max="7960" width="19.85546875" style="105" customWidth="1"/>
    <col min="7961" max="7961" width="12.85546875" style="105" bestFit="1" customWidth="1"/>
    <col min="7962" max="7962" width="9.140625" style="105"/>
    <col min="7963" max="7963" width="11.140625" style="105" bestFit="1" customWidth="1"/>
    <col min="7964" max="7964" width="13.5703125" style="105" bestFit="1" customWidth="1"/>
    <col min="7965" max="8202" width="9.140625" style="105"/>
    <col min="8203" max="8203" width="32.7109375" style="105" customWidth="1"/>
    <col min="8204" max="8204" width="12.5703125" style="105" customWidth="1"/>
    <col min="8205" max="8205" width="12.85546875" style="105" bestFit="1" customWidth="1"/>
    <col min="8206" max="8206" width="13" style="105" bestFit="1" customWidth="1"/>
    <col min="8207" max="8207" width="14.28515625" style="105" customWidth="1"/>
    <col min="8208" max="8208" width="11.140625" style="105" bestFit="1" customWidth="1"/>
    <col min="8209" max="8209" width="12.85546875" style="105" customWidth="1"/>
    <col min="8210" max="8210" width="14.140625" style="105" customWidth="1"/>
    <col min="8211" max="8211" width="12.7109375" style="105" customWidth="1"/>
    <col min="8212" max="8212" width="13.85546875" style="105" customWidth="1"/>
    <col min="8213" max="8213" width="14.7109375" style="105" customWidth="1"/>
    <col min="8214" max="8214" width="13.7109375" style="105" customWidth="1"/>
    <col min="8215" max="8215" width="17.5703125" style="105" customWidth="1"/>
    <col min="8216" max="8216" width="19.85546875" style="105" customWidth="1"/>
    <col min="8217" max="8217" width="12.85546875" style="105" bestFit="1" customWidth="1"/>
    <col min="8218" max="8218" width="9.140625" style="105"/>
    <col min="8219" max="8219" width="11.140625" style="105" bestFit="1" customWidth="1"/>
    <col min="8220" max="8220" width="13.5703125" style="105" bestFit="1" customWidth="1"/>
    <col min="8221" max="8458" width="9.140625" style="105"/>
    <col min="8459" max="8459" width="32.7109375" style="105" customWidth="1"/>
    <col min="8460" max="8460" width="12.5703125" style="105" customWidth="1"/>
    <col min="8461" max="8461" width="12.85546875" style="105" bestFit="1" customWidth="1"/>
    <col min="8462" max="8462" width="13" style="105" bestFit="1" customWidth="1"/>
    <col min="8463" max="8463" width="14.28515625" style="105" customWidth="1"/>
    <col min="8464" max="8464" width="11.140625" style="105" bestFit="1" customWidth="1"/>
    <col min="8465" max="8465" width="12.85546875" style="105" customWidth="1"/>
    <col min="8466" max="8466" width="14.140625" style="105" customWidth="1"/>
    <col min="8467" max="8467" width="12.7109375" style="105" customWidth="1"/>
    <col min="8468" max="8468" width="13.85546875" style="105" customWidth="1"/>
    <col min="8469" max="8469" width="14.7109375" style="105" customWidth="1"/>
    <col min="8470" max="8470" width="13.7109375" style="105" customWidth="1"/>
    <col min="8471" max="8471" width="17.5703125" style="105" customWidth="1"/>
    <col min="8472" max="8472" width="19.85546875" style="105" customWidth="1"/>
    <col min="8473" max="8473" width="12.85546875" style="105" bestFit="1" customWidth="1"/>
    <col min="8474" max="8474" width="9.140625" style="105"/>
    <col min="8475" max="8475" width="11.140625" style="105" bestFit="1" customWidth="1"/>
    <col min="8476" max="8476" width="13.5703125" style="105" bestFit="1" customWidth="1"/>
    <col min="8477" max="8714" width="9.140625" style="105"/>
    <col min="8715" max="8715" width="32.7109375" style="105" customWidth="1"/>
    <col min="8716" max="8716" width="12.5703125" style="105" customWidth="1"/>
    <col min="8717" max="8717" width="12.85546875" style="105" bestFit="1" customWidth="1"/>
    <col min="8718" max="8718" width="13" style="105" bestFit="1" customWidth="1"/>
    <col min="8719" max="8719" width="14.28515625" style="105" customWidth="1"/>
    <col min="8720" max="8720" width="11.140625" style="105" bestFit="1" customWidth="1"/>
    <col min="8721" max="8721" width="12.85546875" style="105" customWidth="1"/>
    <col min="8722" max="8722" width="14.140625" style="105" customWidth="1"/>
    <col min="8723" max="8723" width="12.7109375" style="105" customWidth="1"/>
    <col min="8724" max="8724" width="13.85546875" style="105" customWidth="1"/>
    <col min="8725" max="8725" width="14.7109375" style="105" customWidth="1"/>
    <col min="8726" max="8726" width="13.7109375" style="105" customWidth="1"/>
    <col min="8727" max="8727" width="17.5703125" style="105" customWidth="1"/>
    <col min="8728" max="8728" width="19.85546875" style="105" customWidth="1"/>
    <col min="8729" max="8729" width="12.85546875" style="105" bestFit="1" customWidth="1"/>
    <col min="8730" max="8730" width="9.140625" style="105"/>
    <col min="8731" max="8731" width="11.140625" style="105" bestFit="1" customWidth="1"/>
    <col min="8732" max="8732" width="13.5703125" style="105" bestFit="1" customWidth="1"/>
    <col min="8733" max="8970" width="9.140625" style="105"/>
    <col min="8971" max="8971" width="32.7109375" style="105" customWidth="1"/>
    <col min="8972" max="8972" width="12.5703125" style="105" customWidth="1"/>
    <col min="8973" max="8973" width="12.85546875" style="105" bestFit="1" customWidth="1"/>
    <col min="8974" max="8974" width="13" style="105" bestFit="1" customWidth="1"/>
    <col min="8975" max="8975" width="14.28515625" style="105" customWidth="1"/>
    <col min="8976" max="8976" width="11.140625" style="105" bestFit="1" customWidth="1"/>
    <col min="8977" max="8977" width="12.85546875" style="105" customWidth="1"/>
    <col min="8978" max="8978" width="14.140625" style="105" customWidth="1"/>
    <col min="8979" max="8979" width="12.7109375" style="105" customWidth="1"/>
    <col min="8980" max="8980" width="13.85546875" style="105" customWidth="1"/>
    <col min="8981" max="8981" width="14.7109375" style="105" customWidth="1"/>
    <col min="8982" max="8982" width="13.7109375" style="105" customWidth="1"/>
    <col min="8983" max="8983" width="17.5703125" style="105" customWidth="1"/>
    <col min="8984" max="8984" width="19.85546875" style="105" customWidth="1"/>
    <col min="8985" max="8985" width="12.85546875" style="105" bestFit="1" customWidth="1"/>
    <col min="8986" max="8986" width="9.140625" style="105"/>
    <col min="8987" max="8987" width="11.140625" style="105" bestFit="1" customWidth="1"/>
    <col min="8988" max="8988" width="13.5703125" style="105" bestFit="1" customWidth="1"/>
    <col min="8989" max="9226" width="9.140625" style="105"/>
    <col min="9227" max="9227" width="32.7109375" style="105" customWidth="1"/>
    <col min="9228" max="9228" width="12.5703125" style="105" customWidth="1"/>
    <col min="9229" max="9229" width="12.85546875" style="105" bestFit="1" customWidth="1"/>
    <col min="9230" max="9230" width="13" style="105" bestFit="1" customWidth="1"/>
    <col min="9231" max="9231" width="14.28515625" style="105" customWidth="1"/>
    <col min="9232" max="9232" width="11.140625" style="105" bestFit="1" customWidth="1"/>
    <col min="9233" max="9233" width="12.85546875" style="105" customWidth="1"/>
    <col min="9234" max="9234" width="14.140625" style="105" customWidth="1"/>
    <col min="9235" max="9235" width="12.7109375" style="105" customWidth="1"/>
    <col min="9236" max="9236" width="13.85546875" style="105" customWidth="1"/>
    <col min="9237" max="9237" width="14.7109375" style="105" customWidth="1"/>
    <col min="9238" max="9238" width="13.7109375" style="105" customWidth="1"/>
    <col min="9239" max="9239" width="17.5703125" style="105" customWidth="1"/>
    <col min="9240" max="9240" width="19.85546875" style="105" customWidth="1"/>
    <col min="9241" max="9241" width="12.85546875" style="105" bestFit="1" customWidth="1"/>
    <col min="9242" max="9242" width="9.140625" style="105"/>
    <col min="9243" max="9243" width="11.140625" style="105" bestFit="1" customWidth="1"/>
    <col min="9244" max="9244" width="13.5703125" style="105" bestFit="1" customWidth="1"/>
    <col min="9245" max="9482" width="9.140625" style="105"/>
    <col min="9483" max="9483" width="32.7109375" style="105" customWidth="1"/>
    <col min="9484" max="9484" width="12.5703125" style="105" customWidth="1"/>
    <col min="9485" max="9485" width="12.85546875" style="105" bestFit="1" customWidth="1"/>
    <col min="9486" max="9486" width="13" style="105" bestFit="1" customWidth="1"/>
    <col min="9487" max="9487" width="14.28515625" style="105" customWidth="1"/>
    <col min="9488" max="9488" width="11.140625" style="105" bestFit="1" customWidth="1"/>
    <col min="9489" max="9489" width="12.85546875" style="105" customWidth="1"/>
    <col min="9490" max="9490" width="14.140625" style="105" customWidth="1"/>
    <col min="9491" max="9491" width="12.7109375" style="105" customWidth="1"/>
    <col min="9492" max="9492" width="13.85546875" style="105" customWidth="1"/>
    <col min="9493" max="9493" width="14.7109375" style="105" customWidth="1"/>
    <col min="9494" max="9494" width="13.7109375" style="105" customWidth="1"/>
    <col min="9495" max="9495" width="17.5703125" style="105" customWidth="1"/>
    <col min="9496" max="9496" width="19.85546875" style="105" customWidth="1"/>
    <col min="9497" max="9497" width="12.85546875" style="105" bestFit="1" customWidth="1"/>
    <col min="9498" max="9498" width="9.140625" style="105"/>
    <col min="9499" max="9499" width="11.140625" style="105" bestFit="1" customWidth="1"/>
    <col min="9500" max="9500" width="13.5703125" style="105" bestFit="1" customWidth="1"/>
    <col min="9501" max="9738" width="9.140625" style="105"/>
    <col min="9739" max="9739" width="32.7109375" style="105" customWidth="1"/>
    <col min="9740" max="9740" width="12.5703125" style="105" customWidth="1"/>
    <col min="9741" max="9741" width="12.85546875" style="105" bestFit="1" customWidth="1"/>
    <col min="9742" max="9742" width="13" style="105" bestFit="1" customWidth="1"/>
    <col min="9743" max="9743" width="14.28515625" style="105" customWidth="1"/>
    <col min="9744" max="9744" width="11.140625" style="105" bestFit="1" customWidth="1"/>
    <col min="9745" max="9745" width="12.85546875" style="105" customWidth="1"/>
    <col min="9746" max="9746" width="14.140625" style="105" customWidth="1"/>
    <col min="9747" max="9747" width="12.7109375" style="105" customWidth="1"/>
    <col min="9748" max="9748" width="13.85546875" style="105" customWidth="1"/>
    <col min="9749" max="9749" width="14.7109375" style="105" customWidth="1"/>
    <col min="9750" max="9750" width="13.7109375" style="105" customWidth="1"/>
    <col min="9751" max="9751" width="17.5703125" style="105" customWidth="1"/>
    <col min="9752" max="9752" width="19.85546875" style="105" customWidth="1"/>
    <col min="9753" max="9753" width="12.85546875" style="105" bestFit="1" customWidth="1"/>
    <col min="9754" max="9754" width="9.140625" style="105"/>
    <col min="9755" max="9755" width="11.140625" style="105" bestFit="1" customWidth="1"/>
    <col min="9756" max="9756" width="13.5703125" style="105" bestFit="1" customWidth="1"/>
    <col min="9757" max="9994" width="9.140625" style="105"/>
    <col min="9995" max="9995" width="32.7109375" style="105" customWidth="1"/>
    <col min="9996" max="9996" width="12.5703125" style="105" customWidth="1"/>
    <col min="9997" max="9997" width="12.85546875" style="105" bestFit="1" customWidth="1"/>
    <col min="9998" max="9998" width="13" style="105" bestFit="1" customWidth="1"/>
    <col min="9999" max="9999" width="14.28515625" style="105" customWidth="1"/>
    <col min="10000" max="10000" width="11.140625" style="105" bestFit="1" customWidth="1"/>
    <col min="10001" max="10001" width="12.85546875" style="105" customWidth="1"/>
    <col min="10002" max="10002" width="14.140625" style="105" customWidth="1"/>
    <col min="10003" max="10003" width="12.7109375" style="105" customWidth="1"/>
    <col min="10004" max="10004" width="13.85546875" style="105" customWidth="1"/>
    <col min="10005" max="10005" width="14.7109375" style="105" customWidth="1"/>
    <col min="10006" max="10006" width="13.7109375" style="105" customWidth="1"/>
    <col min="10007" max="10007" width="17.5703125" style="105" customWidth="1"/>
    <col min="10008" max="10008" width="19.85546875" style="105" customWidth="1"/>
    <col min="10009" max="10009" width="12.85546875" style="105" bestFit="1" customWidth="1"/>
    <col min="10010" max="10010" width="9.140625" style="105"/>
    <col min="10011" max="10011" width="11.140625" style="105" bestFit="1" customWidth="1"/>
    <col min="10012" max="10012" width="13.5703125" style="105" bestFit="1" customWidth="1"/>
    <col min="10013" max="10250" width="9.140625" style="105"/>
    <col min="10251" max="10251" width="32.7109375" style="105" customWidth="1"/>
    <col min="10252" max="10252" width="12.5703125" style="105" customWidth="1"/>
    <col min="10253" max="10253" width="12.85546875" style="105" bestFit="1" customWidth="1"/>
    <col min="10254" max="10254" width="13" style="105" bestFit="1" customWidth="1"/>
    <col min="10255" max="10255" width="14.28515625" style="105" customWidth="1"/>
    <col min="10256" max="10256" width="11.140625" style="105" bestFit="1" customWidth="1"/>
    <col min="10257" max="10257" width="12.85546875" style="105" customWidth="1"/>
    <col min="10258" max="10258" width="14.140625" style="105" customWidth="1"/>
    <col min="10259" max="10259" width="12.7109375" style="105" customWidth="1"/>
    <col min="10260" max="10260" width="13.85546875" style="105" customWidth="1"/>
    <col min="10261" max="10261" width="14.7109375" style="105" customWidth="1"/>
    <col min="10262" max="10262" width="13.7109375" style="105" customWidth="1"/>
    <col min="10263" max="10263" width="17.5703125" style="105" customWidth="1"/>
    <col min="10264" max="10264" width="19.85546875" style="105" customWidth="1"/>
    <col min="10265" max="10265" width="12.85546875" style="105" bestFit="1" customWidth="1"/>
    <col min="10266" max="10266" width="9.140625" style="105"/>
    <col min="10267" max="10267" width="11.140625" style="105" bestFit="1" customWidth="1"/>
    <col min="10268" max="10268" width="13.5703125" style="105" bestFit="1" customWidth="1"/>
    <col min="10269" max="10506" width="9.140625" style="105"/>
    <col min="10507" max="10507" width="32.7109375" style="105" customWidth="1"/>
    <col min="10508" max="10508" width="12.5703125" style="105" customWidth="1"/>
    <col min="10509" max="10509" width="12.85546875" style="105" bestFit="1" customWidth="1"/>
    <col min="10510" max="10510" width="13" style="105" bestFit="1" customWidth="1"/>
    <col min="10511" max="10511" width="14.28515625" style="105" customWidth="1"/>
    <col min="10512" max="10512" width="11.140625" style="105" bestFit="1" customWidth="1"/>
    <col min="10513" max="10513" width="12.85546875" style="105" customWidth="1"/>
    <col min="10514" max="10514" width="14.140625" style="105" customWidth="1"/>
    <col min="10515" max="10515" width="12.7109375" style="105" customWidth="1"/>
    <col min="10516" max="10516" width="13.85546875" style="105" customWidth="1"/>
    <col min="10517" max="10517" width="14.7109375" style="105" customWidth="1"/>
    <col min="10518" max="10518" width="13.7109375" style="105" customWidth="1"/>
    <col min="10519" max="10519" width="17.5703125" style="105" customWidth="1"/>
    <col min="10520" max="10520" width="19.85546875" style="105" customWidth="1"/>
    <col min="10521" max="10521" width="12.85546875" style="105" bestFit="1" customWidth="1"/>
    <col min="10522" max="10522" width="9.140625" style="105"/>
    <col min="10523" max="10523" width="11.140625" style="105" bestFit="1" customWidth="1"/>
    <col min="10524" max="10524" width="13.5703125" style="105" bestFit="1" customWidth="1"/>
    <col min="10525" max="10762" width="9.140625" style="105"/>
    <col min="10763" max="10763" width="32.7109375" style="105" customWidth="1"/>
    <col min="10764" max="10764" width="12.5703125" style="105" customWidth="1"/>
    <col min="10765" max="10765" width="12.85546875" style="105" bestFit="1" customWidth="1"/>
    <col min="10766" max="10766" width="13" style="105" bestFit="1" customWidth="1"/>
    <col min="10767" max="10767" width="14.28515625" style="105" customWidth="1"/>
    <col min="10768" max="10768" width="11.140625" style="105" bestFit="1" customWidth="1"/>
    <col min="10769" max="10769" width="12.85546875" style="105" customWidth="1"/>
    <col min="10770" max="10770" width="14.140625" style="105" customWidth="1"/>
    <col min="10771" max="10771" width="12.7109375" style="105" customWidth="1"/>
    <col min="10772" max="10772" width="13.85546875" style="105" customWidth="1"/>
    <col min="10773" max="10773" width="14.7109375" style="105" customWidth="1"/>
    <col min="10774" max="10774" width="13.7109375" style="105" customWidth="1"/>
    <col min="10775" max="10775" width="17.5703125" style="105" customWidth="1"/>
    <col min="10776" max="10776" width="19.85546875" style="105" customWidth="1"/>
    <col min="10777" max="10777" width="12.85546875" style="105" bestFit="1" customWidth="1"/>
    <col min="10778" max="10778" width="9.140625" style="105"/>
    <col min="10779" max="10779" width="11.140625" style="105" bestFit="1" customWidth="1"/>
    <col min="10780" max="10780" width="13.5703125" style="105" bestFit="1" customWidth="1"/>
    <col min="10781" max="11018" width="9.140625" style="105"/>
    <col min="11019" max="11019" width="32.7109375" style="105" customWidth="1"/>
    <col min="11020" max="11020" width="12.5703125" style="105" customWidth="1"/>
    <col min="11021" max="11021" width="12.85546875" style="105" bestFit="1" customWidth="1"/>
    <col min="11022" max="11022" width="13" style="105" bestFit="1" customWidth="1"/>
    <col min="11023" max="11023" width="14.28515625" style="105" customWidth="1"/>
    <col min="11024" max="11024" width="11.140625" style="105" bestFit="1" customWidth="1"/>
    <col min="11025" max="11025" width="12.85546875" style="105" customWidth="1"/>
    <col min="11026" max="11026" width="14.140625" style="105" customWidth="1"/>
    <col min="11027" max="11027" width="12.7109375" style="105" customWidth="1"/>
    <col min="11028" max="11028" width="13.85546875" style="105" customWidth="1"/>
    <col min="11029" max="11029" width="14.7109375" style="105" customWidth="1"/>
    <col min="11030" max="11030" width="13.7109375" style="105" customWidth="1"/>
    <col min="11031" max="11031" width="17.5703125" style="105" customWidth="1"/>
    <col min="11032" max="11032" width="19.85546875" style="105" customWidth="1"/>
    <col min="11033" max="11033" width="12.85546875" style="105" bestFit="1" customWidth="1"/>
    <col min="11034" max="11034" width="9.140625" style="105"/>
    <col min="11035" max="11035" width="11.140625" style="105" bestFit="1" customWidth="1"/>
    <col min="11036" max="11036" width="13.5703125" style="105" bestFit="1" customWidth="1"/>
    <col min="11037" max="11274" width="9.140625" style="105"/>
    <col min="11275" max="11275" width="32.7109375" style="105" customWidth="1"/>
    <col min="11276" max="11276" width="12.5703125" style="105" customWidth="1"/>
    <col min="11277" max="11277" width="12.85546875" style="105" bestFit="1" customWidth="1"/>
    <col min="11278" max="11278" width="13" style="105" bestFit="1" customWidth="1"/>
    <col min="11279" max="11279" width="14.28515625" style="105" customWidth="1"/>
    <col min="11280" max="11280" width="11.140625" style="105" bestFit="1" customWidth="1"/>
    <col min="11281" max="11281" width="12.85546875" style="105" customWidth="1"/>
    <col min="11282" max="11282" width="14.140625" style="105" customWidth="1"/>
    <col min="11283" max="11283" width="12.7109375" style="105" customWidth="1"/>
    <col min="11284" max="11284" width="13.85546875" style="105" customWidth="1"/>
    <col min="11285" max="11285" width="14.7109375" style="105" customWidth="1"/>
    <col min="11286" max="11286" width="13.7109375" style="105" customWidth="1"/>
    <col min="11287" max="11287" width="17.5703125" style="105" customWidth="1"/>
    <col min="11288" max="11288" width="19.85546875" style="105" customWidth="1"/>
    <col min="11289" max="11289" width="12.85546875" style="105" bestFit="1" customWidth="1"/>
    <col min="11290" max="11290" width="9.140625" style="105"/>
    <col min="11291" max="11291" width="11.140625" style="105" bestFit="1" customWidth="1"/>
    <col min="11292" max="11292" width="13.5703125" style="105" bestFit="1" customWidth="1"/>
    <col min="11293" max="11530" width="9.140625" style="105"/>
    <col min="11531" max="11531" width="32.7109375" style="105" customWidth="1"/>
    <col min="11532" max="11532" width="12.5703125" style="105" customWidth="1"/>
    <col min="11533" max="11533" width="12.85546875" style="105" bestFit="1" customWidth="1"/>
    <col min="11534" max="11534" width="13" style="105" bestFit="1" customWidth="1"/>
    <col min="11535" max="11535" width="14.28515625" style="105" customWidth="1"/>
    <col min="11536" max="11536" width="11.140625" style="105" bestFit="1" customWidth="1"/>
    <col min="11537" max="11537" width="12.85546875" style="105" customWidth="1"/>
    <col min="11538" max="11538" width="14.140625" style="105" customWidth="1"/>
    <col min="11539" max="11539" width="12.7109375" style="105" customWidth="1"/>
    <col min="11540" max="11540" width="13.85546875" style="105" customWidth="1"/>
    <col min="11541" max="11541" width="14.7109375" style="105" customWidth="1"/>
    <col min="11542" max="11542" width="13.7109375" style="105" customWidth="1"/>
    <col min="11543" max="11543" width="17.5703125" style="105" customWidth="1"/>
    <col min="11544" max="11544" width="19.85546875" style="105" customWidth="1"/>
    <col min="11545" max="11545" width="12.85546875" style="105" bestFit="1" customWidth="1"/>
    <col min="11546" max="11546" width="9.140625" style="105"/>
    <col min="11547" max="11547" width="11.140625" style="105" bestFit="1" customWidth="1"/>
    <col min="11548" max="11548" width="13.5703125" style="105" bestFit="1" customWidth="1"/>
    <col min="11549" max="11786" width="9.140625" style="105"/>
    <col min="11787" max="11787" width="32.7109375" style="105" customWidth="1"/>
    <col min="11788" max="11788" width="12.5703125" style="105" customWidth="1"/>
    <col min="11789" max="11789" width="12.85546875" style="105" bestFit="1" customWidth="1"/>
    <col min="11790" max="11790" width="13" style="105" bestFit="1" customWidth="1"/>
    <col min="11791" max="11791" width="14.28515625" style="105" customWidth="1"/>
    <col min="11792" max="11792" width="11.140625" style="105" bestFit="1" customWidth="1"/>
    <col min="11793" max="11793" width="12.85546875" style="105" customWidth="1"/>
    <col min="11794" max="11794" width="14.140625" style="105" customWidth="1"/>
    <col min="11795" max="11795" width="12.7109375" style="105" customWidth="1"/>
    <col min="11796" max="11796" width="13.85546875" style="105" customWidth="1"/>
    <col min="11797" max="11797" width="14.7109375" style="105" customWidth="1"/>
    <col min="11798" max="11798" width="13.7109375" style="105" customWidth="1"/>
    <col min="11799" max="11799" width="17.5703125" style="105" customWidth="1"/>
    <col min="11800" max="11800" width="19.85546875" style="105" customWidth="1"/>
    <col min="11801" max="11801" width="12.85546875" style="105" bestFit="1" customWidth="1"/>
    <col min="11802" max="11802" width="9.140625" style="105"/>
    <col min="11803" max="11803" width="11.140625" style="105" bestFit="1" customWidth="1"/>
    <col min="11804" max="11804" width="13.5703125" style="105" bestFit="1" customWidth="1"/>
    <col min="11805" max="12042" width="9.140625" style="105"/>
    <col min="12043" max="12043" width="32.7109375" style="105" customWidth="1"/>
    <col min="12044" max="12044" width="12.5703125" style="105" customWidth="1"/>
    <col min="12045" max="12045" width="12.85546875" style="105" bestFit="1" customWidth="1"/>
    <col min="12046" max="12046" width="13" style="105" bestFit="1" customWidth="1"/>
    <col min="12047" max="12047" width="14.28515625" style="105" customWidth="1"/>
    <col min="12048" max="12048" width="11.140625" style="105" bestFit="1" customWidth="1"/>
    <col min="12049" max="12049" width="12.85546875" style="105" customWidth="1"/>
    <col min="12050" max="12050" width="14.140625" style="105" customWidth="1"/>
    <col min="12051" max="12051" width="12.7109375" style="105" customWidth="1"/>
    <col min="12052" max="12052" width="13.85546875" style="105" customWidth="1"/>
    <col min="12053" max="12053" width="14.7109375" style="105" customWidth="1"/>
    <col min="12054" max="12054" width="13.7109375" style="105" customWidth="1"/>
    <col min="12055" max="12055" width="17.5703125" style="105" customWidth="1"/>
    <col min="12056" max="12056" width="19.85546875" style="105" customWidth="1"/>
    <col min="12057" max="12057" width="12.85546875" style="105" bestFit="1" customWidth="1"/>
    <col min="12058" max="12058" width="9.140625" style="105"/>
    <col min="12059" max="12059" width="11.140625" style="105" bestFit="1" customWidth="1"/>
    <col min="12060" max="12060" width="13.5703125" style="105" bestFit="1" customWidth="1"/>
    <col min="12061" max="12298" width="9.140625" style="105"/>
    <col min="12299" max="12299" width="32.7109375" style="105" customWidth="1"/>
    <col min="12300" max="12300" width="12.5703125" style="105" customWidth="1"/>
    <col min="12301" max="12301" width="12.85546875" style="105" bestFit="1" customWidth="1"/>
    <col min="12302" max="12302" width="13" style="105" bestFit="1" customWidth="1"/>
    <col min="12303" max="12303" width="14.28515625" style="105" customWidth="1"/>
    <col min="12304" max="12304" width="11.140625" style="105" bestFit="1" customWidth="1"/>
    <col min="12305" max="12305" width="12.85546875" style="105" customWidth="1"/>
    <col min="12306" max="12306" width="14.140625" style="105" customWidth="1"/>
    <col min="12307" max="12307" width="12.7109375" style="105" customWidth="1"/>
    <col min="12308" max="12308" width="13.85546875" style="105" customWidth="1"/>
    <col min="12309" max="12309" width="14.7109375" style="105" customWidth="1"/>
    <col min="12310" max="12310" width="13.7109375" style="105" customWidth="1"/>
    <col min="12311" max="12311" width="17.5703125" style="105" customWidth="1"/>
    <col min="12312" max="12312" width="19.85546875" style="105" customWidth="1"/>
    <col min="12313" max="12313" width="12.85546875" style="105" bestFit="1" customWidth="1"/>
    <col min="12314" max="12314" width="9.140625" style="105"/>
    <col min="12315" max="12315" width="11.140625" style="105" bestFit="1" customWidth="1"/>
    <col min="12316" max="12316" width="13.5703125" style="105" bestFit="1" customWidth="1"/>
    <col min="12317" max="12554" width="9.140625" style="105"/>
    <col min="12555" max="12555" width="32.7109375" style="105" customWidth="1"/>
    <col min="12556" max="12556" width="12.5703125" style="105" customWidth="1"/>
    <col min="12557" max="12557" width="12.85546875" style="105" bestFit="1" customWidth="1"/>
    <col min="12558" max="12558" width="13" style="105" bestFit="1" customWidth="1"/>
    <col min="12559" max="12559" width="14.28515625" style="105" customWidth="1"/>
    <col min="12560" max="12560" width="11.140625" style="105" bestFit="1" customWidth="1"/>
    <col min="12561" max="12561" width="12.85546875" style="105" customWidth="1"/>
    <col min="12562" max="12562" width="14.140625" style="105" customWidth="1"/>
    <col min="12563" max="12563" width="12.7109375" style="105" customWidth="1"/>
    <col min="12564" max="12564" width="13.85546875" style="105" customWidth="1"/>
    <col min="12565" max="12565" width="14.7109375" style="105" customWidth="1"/>
    <col min="12566" max="12566" width="13.7109375" style="105" customWidth="1"/>
    <col min="12567" max="12567" width="17.5703125" style="105" customWidth="1"/>
    <col min="12568" max="12568" width="19.85546875" style="105" customWidth="1"/>
    <col min="12569" max="12569" width="12.85546875" style="105" bestFit="1" customWidth="1"/>
    <col min="12570" max="12570" width="9.140625" style="105"/>
    <col min="12571" max="12571" width="11.140625" style="105" bestFit="1" customWidth="1"/>
    <col min="12572" max="12572" width="13.5703125" style="105" bestFit="1" customWidth="1"/>
    <col min="12573" max="12810" width="9.140625" style="105"/>
    <col min="12811" max="12811" width="32.7109375" style="105" customWidth="1"/>
    <col min="12812" max="12812" width="12.5703125" style="105" customWidth="1"/>
    <col min="12813" max="12813" width="12.85546875" style="105" bestFit="1" customWidth="1"/>
    <col min="12814" max="12814" width="13" style="105" bestFit="1" customWidth="1"/>
    <col min="12815" max="12815" width="14.28515625" style="105" customWidth="1"/>
    <col min="12816" max="12816" width="11.140625" style="105" bestFit="1" customWidth="1"/>
    <col min="12817" max="12817" width="12.85546875" style="105" customWidth="1"/>
    <col min="12818" max="12818" width="14.140625" style="105" customWidth="1"/>
    <col min="12819" max="12819" width="12.7109375" style="105" customWidth="1"/>
    <col min="12820" max="12820" width="13.85546875" style="105" customWidth="1"/>
    <col min="12821" max="12821" width="14.7109375" style="105" customWidth="1"/>
    <col min="12822" max="12822" width="13.7109375" style="105" customWidth="1"/>
    <col min="12823" max="12823" width="17.5703125" style="105" customWidth="1"/>
    <col min="12824" max="12824" width="19.85546875" style="105" customWidth="1"/>
    <col min="12825" max="12825" width="12.85546875" style="105" bestFit="1" customWidth="1"/>
    <col min="12826" max="12826" width="9.140625" style="105"/>
    <col min="12827" max="12827" width="11.140625" style="105" bestFit="1" customWidth="1"/>
    <col min="12828" max="12828" width="13.5703125" style="105" bestFit="1" customWidth="1"/>
    <col min="12829" max="13066" width="9.140625" style="105"/>
    <col min="13067" max="13067" width="32.7109375" style="105" customWidth="1"/>
    <col min="13068" max="13068" width="12.5703125" style="105" customWidth="1"/>
    <col min="13069" max="13069" width="12.85546875" style="105" bestFit="1" customWidth="1"/>
    <col min="13070" max="13070" width="13" style="105" bestFit="1" customWidth="1"/>
    <col min="13071" max="13071" width="14.28515625" style="105" customWidth="1"/>
    <col min="13072" max="13072" width="11.140625" style="105" bestFit="1" customWidth="1"/>
    <col min="13073" max="13073" width="12.85546875" style="105" customWidth="1"/>
    <col min="13074" max="13074" width="14.140625" style="105" customWidth="1"/>
    <col min="13075" max="13075" width="12.7109375" style="105" customWidth="1"/>
    <col min="13076" max="13076" width="13.85546875" style="105" customWidth="1"/>
    <col min="13077" max="13077" width="14.7109375" style="105" customWidth="1"/>
    <col min="13078" max="13078" width="13.7109375" style="105" customWidth="1"/>
    <col min="13079" max="13079" width="17.5703125" style="105" customWidth="1"/>
    <col min="13080" max="13080" width="19.85546875" style="105" customWidth="1"/>
    <col min="13081" max="13081" width="12.85546875" style="105" bestFit="1" customWidth="1"/>
    <col min="13082" max="13082" width="9.140625" style="105"/>
    <col min="13083" max="13083" width="11.140625" style="105" bestFit="1" customWidth="1"/>
    <col min="13084" max="13084" width="13.5703125" style="105" bestFit="1" customWidth="1"/>
    <col min="13085" max="13322" width="9.140625" style="105"/>
    <col min="13323" max="13323" width="32.7109375" style="105" customWidth="1"/>
    <col min="13324" max="13324" width="12.5703125" style="105" customWidth="1"/>
    <col min="13325" max="13325" width="12.85546875" style="105" bestFit="1" customWidth="1"/>
    <col min="13326" max="13326" width="13" style="105" bestFit="1" customWidth="1"/>
    <col min="13327" max="13327" width="14.28515625" style="105" customWidth="1"/>
    <col min="13328" max="13328" width="11.140625" style="105" bestFit="1" customWidth="1"/>
    <col min="13329" max="13329" width="12.85546875" style="105" customWidth="1"/>
    <col min="13330" max="13330" width="14.140625" style="105" customWidth="1"/>
    <col min="13331" max="13331" width="12.7109375" style="105" customWidth="1"/>
    <col min="13332" max="13332" width="13.85546875" style="105" customWidth="1"/>
    <col min="13333" max="13333" width="14.7109375" style="105" customWidth="1"/>
    <col min="13334" max="13334" width="13.7109375" style="105" customWidth="1"/>
    <col min="13335" max="13335" width="17.5703125" style="105" customWidth="1"/>
    <col min="13336" max="13336" width="19.85546875" style="105" customWidth="1"/>
    <col min="13337" max="13337" width="12.85546875" style="105" bestFit="1" customWidth="1"/>
    <col min="13338" max="13338" width="9.140625" style="105"/>
    <col min="13339" max="13339" width="11.140625" style="105" bestFit="1" customWidth="1"/>
    <col min="13340" max="13340" width="13.5703125" style="105" bestFit="1" customWidth="1"/>
    <col min="13341" max="13578" width="9.140625" style="105"/>
    <col min="13579" max="13579" width="32.7109375" style="105" customWidth="1"/>
    <col min="13580" max="13580" width="12.5703125" style="105" customWidth="1"/>
    <col min="13581" max="13581" width="12.85546875" style="105" bestFit="1" customWidth="1"/>
    <col min="13582" max="13582" width="13" style="105" bestFit="1" customWidth="1"/>
    <col min="13583" max="13583" width="14.28515625" style="105" customWidth="1"/>
    <col min="13584" max="13584" width="11.140625" style="105" bestFit="1" customWidth="1"/>
    <col min="13585" max="13585" width="12.85546875" style="105" customWidth="1"/>
    <col min="13586" max="13586" width="14.140625" style="105" customWidth="1"/>
    <col min="13587" max="13587" width="12.7109375" style="105" customWidth="1"/>
    <col min="13588" max="13588" width="13.85546875" style="105" customWidth="1"/>
    <col min="13589" max="13589" width="14.7109375" style="105" customWidth="1"/>
    <col min="13590" max="13590" width="13.7109375" style="105" customWidth="1"/>
    <col min="13591" max="13591" width="17.5703125" style="105" customWidth="1"/>
    <col min="13592" max="13592" width="19.85546875" style="105" customWidth="1"/>
    <col min="13593" max="13593" width="12.85546875" style="105" bestFit="1" customWidth="1"/>
    <col min="13594" max="13594" width="9.140625" style="105"/>
    <col min="13595" max="13595" width="11.140625" style="105" bestFit="1" customWidth="1"/>
    <col min="13596" max="13596" width="13.5703125" style="105" bestFit="1" customWidth="1"/>
    <col min="13597" max="13834" width="9.140625" style="105"/>
    <col min="13835" max="13835" width="32.7109375" style="105" customWidth="1"/>
    <col min="13836" max="13836" width="12.5703125" style="105" customWidth="1"/>
    <col min="13837" max="13837" width="12.85546875" style="105" bestFit="1" customWidth="1"/>
    <col min="13838" max="13838" width="13" style="105" bestFit="1" customWidth="1"/>
    <col min="13839" max="13839" width="14.28515625" style="105" customWidth="1"/>
    <col min="13840" max="13840" width="11.140625" style="105" bestFit="1" customWidth="1"/>
    <col min="13841" max="13841" width="12.85546875" style="105" customWidth="1"/>
    <col min="13842" max="13842" width="14.140625" style="105" customWidth="1"/>
    <col min="13843" max="13843" width="12.7109375" style="105" customWidth="1"/>
    <col min="13844" max="13844" width="13.85546875" style="105" customWidth="1"/>
    <col min="13845" max="13845" width="14.7109375" style="105" customWidth="1"/>
    <col min="13846" max="13846" width="13.7109375" style="105" customWidth="1"/>
    <col min="13847" max="13847" width="17.5703125" style="105" customWidth="1"/>
    <col min="13848" max="13848" width="19.85546875" style="105" customWidth="1"/>
    <col min="13849" max="13849" width="12.85546875" style="105" bestFit="1" customWidth="1"/>
    <col min="13850" max="13850" width="9.140625" style="105"/>
    <col min="13851" max="13851" width="11.140625" style="105" bestFit="1" customWidth="1"/>
    <col min="13852" max="13852" width="13.5703125" style="105" bestFit="1" customWidth="1"/>
    <col min="13853" max="14090" width="9.140625" style="105"/>
    <col min="14091" max="14091" width="32.7109375" style="105" customWidth="1"/>
    <col min="14092" max="14092" width="12.5703125" style="105" customWidth="1"/>
    <col min="14093" max="14093" width="12.85546875" style="105" bestFit="1" customWidth="1"/>
    <col min="14094" max="14094" width="13" style="105" bestFit="1" customWidth="1"/>
    <col min="14095" max="14095" width="14.28515625" style="105" customWidth="1"/>
    <col min="14096" max="14096" width="11.140625" style="105" bestFit="1" customWidth="1"/>
    <col min="14097" max="14097" width="12.85546875" style="105" customWidth="1"/>
    <col min="14098" max="14098" width="14.140625" style="105" customWidth="1"/>
    <col min="14099" max="14099" width="12.7109375" style="105" customWidth="1"/>
    <col min="14100" max="14100" width="13.85546875" style="105" customWidth="1"/>
    <col min="14101" max="14101" width="14.7109375" style="105" customWidth="1"/>
    <col min="14102" max="14102" width="13.7109375" style="105" customWidth="1"/>
    <col min="14103" max="14103" width="17.5703125" style="105" customWidth="1"/>
    <col min="14104" max="14104" width="19.85546875" style="105" customWidth="1"/>
    <col min="14105" max="14105" width="12.85546875" style="105" bestFit="1" customWidth="1"/>
    <col min="14106" max="14106" width="9.140625" style="105"/>
    <col min="14107" max="14107" width="11.140625" style="105" bestFit="1" customWidth="1"/>
    <col min="14108" max="14108" width="13.5703125" style="105" bestFit="1" customWidth="1"/>
    <col min="14109" max="14346" width="9.140625" style="105"/>
    <col min="14347" max="14347" width="32.7109375" style="105" customWidth="1"/>
    <col min="14348" max="14348" width="12.5703125" style="105" customWidth="1"/>
    <col min="14349" max="14349" width="12.85546875" style="105" bestFit="1" customWidth="1"/>
    <col min="14350" max="14350" width="13" style="105" bestFit="1" customWidth="1"/>
    <col min="14351" max="14351" width="14.28515625" style="105" customWidth="1"/>
    <col min="14352" max="14352" width="11.140625" style="105" bestFit="1" customWidth="1"/>
    <col min="14353" max="14353" width="12.85546875" style="105" customWidth="1"/>
    <col min="14354" max="14354" width="14.140625" style="105" customWidth="1"/>
    <col min="14355" max="14355" width="12.7109375" style="105" customWidth="1"/>
    <col min="14356" max="14356" width="13.85546875" style="105" customWidth="1"/>
    <col min="14357" max="14357" width="14.7109375" style="105" customWidth="1"/>
    <col min="14358" max="14358" width="13.7109375" style="105" customWidth="1"/>
    <col min="14359" max="14359" width="17.5703125" style="105" customWidth="1"/>
    <col min="14360" max="14360" width="19.85546875" style="105" customWidth="1"/>
    <col min="14361" max="14361" width="12.85546875" style="105" bestFit="1" customWidth="1"/>
    <col min="14362" max="14362" width="9.140625" style="105"/>
    <col min="14363" max="14363" width="11.140625" style="105" bestFit="1" customWidth="1"/>
    <col min="14364" max="14364" width="13.5703125" style="105" bestFit="1" customWidth="1"/>
    <col min="14365" max="14602" width="9.140625" style="105"/>
    <col min="14603" max="14603" width="32.7109375" style="105" customWidth="1"/>
    <col min="14604" max="14604" width="12.5703125" style="105" customWidth="1"/>
    <col min="14605" max="14605" width="12.85546875" style="105" bestFit="1" customWidth="1"/>
    <col min="14606" max="14606" width="13" style="105" bestFit="1" customWidth="1"/>
    <col min="14607" max="14607" width="14.28515625" style="105" customWidth="1"/>
    <col min="14608" max="14608" width="11.140625" style="105" bestFit="1" customWidth="1"/>
    <col min="14609" max="14609" width="12.85546875" style="105" customWidth="1"/>
    <col min="14610" max="14610" width="14.140625" style="105" customWidth="1"/>
    <col min="14611" max="14611" width="12.7109375" style="105" customWidth="1"/>
    <col min="14612" max="14612" width="13.85546875" style="105" customWidth="1"/>
    <col min="14613" max="14613" width="14.7109375" style="105" customWidth="1"/>
    <col min="14614" max="14614" width="13.7109375" style="105" customWidth="1"/>
    <col min="14615" max="14615" width="17.5703125" style="105" customWidth="1"/>
    <col min="14616" max="14616" width="19.85546875" style="105" customWidth="1"/>
    <col min="14617" max="14617" width="12.85546875" style="105" bestFit="1" customWidth="1"/>
    <col min="14618" max="14618" width="9.140625" style="105"/>
    <col min="14619" max="14619" width="11.140625" style="105" bestFit="1" customWidth="1"/>
    <col min="14620" max="14620" width="13.5703125" style="105" bestFit="1" customWidth="1"/>
    <col min="14621" max="14858" width="9.140625" style="105"/>
    <col min="14859" max="14859" width="32.7109375" style="105" customWidth="1"/>
    <col min="14860" max="14860" width="12.5703125" style="105" customWidth="1"/>
    <col min="14861" max="14861" width="12.85546875" style="105" bestFit="1" customWidth="1"/>
    <col min="14862" max="14862" width="13" style="105" bestFit="1" customWidth="1"/>
    <col min="14863" max="14863" width="14.28515625" style="105" customWidth="1"/>
    <col min="14864" max="14864" width="11.140625" style="105" bestFit="1" customWidth="1"/>
    <col min="14865" max="14865" width="12.85546875" style="105" customWidth="1"/>
    <col min="14866" max="14866" width="14.140625" style="105" customWidth="1"/>
    <col min="14867" max="14867" width="12.7109375" style="105" customWidth="1"/>
    <col min="14868" max="14868" width="13.85546875" style="105" customWidth="1"/>
    <col min="14869" max="14869" width="14.7109375" style="105" customWidth="1"/>
    <col min="14870" max="14870" width="13.7109375" style="105" customWidth="1"/>
    <col min="14871" max="14871" width="17.5703125" style="105" customWidth="1"/>
    <col min="14872" max="14872" width="19.85546875" style="105" customWidth="1"/>
    <col min="14873" max="14873" width="12.85546875" style="105" bestFit="1" customWidth="1"/>
    <col min="14874" max="14874" width="9.140625" style="105"/>
    <col min="14875" max="14875" width="11.140625" style="105" bestFit="1" customWidth="1"/>
    <col min="14876" max="14876" width="13.5703125" style="105" bestFit="1" customWidth="1"/>
    <col min="14877" max="15114" width="9.140625" style="105"/>
    <col min="15115" max="15115" width="32.7109375" style="105" customWidth="1"/>
    <col min="15116" max="15116" width="12.5703125" style="105" customWidth="1"/>
    <col min="15117" max="15117" width="12.85546875" style="105" bestFit="1" customWidth="1"/>
    <col min="15118" max="15118" width="13" style="105" bestFit="1" customWidth="1"/>
    <col min="15119" max="15119" width="14.28515625" style="105" customWidth="1"/>
    <col min="15120" max="15120" width="11.140625" style="105" bestFit="1" customWidth="1"/>
    <col min="15121" max="15121" width="12.85546875" style="105" customWidth="1"/>
    <col min="15122" max="15122" width="14.140625" style="105" customWidth="1"/>
    <col min="15123" max="15123" width="12.7109375" style="105" customWidth="1"/>
    <col min="15124" max="15124" width="13.85546875" style="105" customWidth="1"/>
    <col min="15125" max="15125" width="14.7109375" style="105" customWidth="1"/>
    <col min="15126" max="15126" width="13.7109375" style="105" customWidth="1"/>
    <col min="15127" max="15127" width="17.5703125" style="105" customWidth="1"/>
    <col min="15128" max="15128" width="19.85546875" style="105" customWidth="1"/>
    <col min="15129" max="15129" width="12.85546875" style="105" bestFit="1" customWidth="1"/>
    <col min="15130" max="15130" width="9.140625" style="105"/>
    <col min="15131" max="15131" width="11.140625" style="105" bestFit="1" customWidth="1"/>
    <col min="15132" max="15132" width="13.5703125" style="105" bestFit="1" customWidth="1"/>
    <col min="15133" max="15370" width="9.140625" style="105"/>
    <col min="15371" max="15371" width="32.7109375" style="105" customWidth="1"/>
    <col min="15372" max="15372" width="12.5703125" style="105" customWidth="1"/>
    <col min="15373" max="15373" width="12.85546875" style="105" bestFit="1" customWidth="1"/>
    <col min="15374" max="15374" width="13" style="105" bestFit="1" customWidth="1"/>
    <col min="15375" max="15375" width="14.28515625" style="105" customWidth="1"/>
    <col min="15376" max="15376" width="11.140625" style="105" bestFit="1" customWidth="1"/>
    <col min="15377" max="15377" width="12.85546875" style="105" customWidth="1"/>
    <col min="15378" max="15378" width="14.140625" style="105" customWidth="1"/>
    <col min="15379" max="15379" width="12.7109375" style="105" customWidth="1"/>
    <col min="15380" max="15380" width="13.85546875" style="105" customWidth="1"/>
    <col min="15381" max="15381" width="14.7109375" style="105" customWidth="1"/>
    <col min="15382" max="15382" width="13.7109375" style="105" customWidth="1"/>
    <col min="15383" max="15383" width="17.5703125" style="105" customWidth="1"/>
    <col min="15384" max="15384" width="19.85546875" style="105" customWidth="1"/>
    <col min="15385" max="15385" width="12.85546875" style="105" bestFit="1" customWidth="1"/>
    <col min="15386" max="15386" width="9.140625" style="105"/>
    <col min="15387" max="15387" width="11.140625" style="105" bestFit="1" customWidth="1"/>
    <col min="15388" max="15388" width="13.5703125" style="105" bestFit="1" customWidth="1"/>
    <col min="15389" max="15626" width="9.140625" style="105"/>
    <col min="15627" max="15627" width="32.7109375" style="105" customWidth="1"/>
    <col min="15628" max="15628" width="12.5703125" style="105" customWidth="1"/>
    <col min="15629" max="15629" width="12.85546875" style="105" bestFit="1" customWidth="1"/>
    <col min="15630" max="15630" width="13" style="105" bestFit="1" customWidth="1"/>
    <col min="15631" max="15631" width="14.28515625" style="105" customWidth="1"/>
    <col min="15632" max="15632" width="11.140625" style="105" bestFit="1" customWidth="1"/>
    <col min="15633" max="15633" width="12.85546875" style="105" customWidth="1"/>
    <col min="15634" max="15634" width="14.140625" style="105" customWidth="1"/>
    <col min="15635" max="15635" width="12.7109375" style="105" customWidth="1"/>
    <col min="15636" max="15636" width="13.85546875" style="105" customWidth="1"/>
    <col min="15637" max="15637" width="14.7109375" style="105" customWidth="1"/>
    <col min="15638" max="15638" width="13.7109375" style="105" customWidth="1"/>
    <col min="15639" max="15639" width="17.5703125" style="105" customWidth="1"/>
    <col min="15640" max="15640" width="19.85546875" style="105" customWidth="1"/>
    <col min="15641" max="15641" width="12.85546875" style="105" bestFit="1" customWidth="1"/>
    <col min="15642" max="15642" width="9.140625" style="105"/>
    <col min="15643" max="15643" width="11.140625" style="105" bestFit="1" customWidth="1"/>
    <col min="15644" max="15644" width="13.5703125" style="105" bestFit="1" customWidth="1"/>
    <col min="15645" max="15882" width="9.140625" style="105"/>
    <col min="15883" max="15883" width="32.7109375" style="105" customWidth="1"/>
    <col min="15884" max="15884" width="12.5703125" style="105" customWidth="1"/>
    <col min="15885" max="15885" width="12.85546875" style="105" bestFit="1" customWidth="1"/>
    <col min="15886" max="15886" width="13" style="105" bestFit="1" customWidth="1"/>
    <col min="15887" max="15887" width="14.28515625" style="105" customWidth="1"/>
    <col min="15888" max="15888" width="11.140625" style="105" bestFit="1" customWidth="1"/>
    <col min="15889" max="15889" width="12.85546875" style="105" customWidth="1"/>
    <col min="15890" max="15890" width="14.140625" style="105" customWidth="1"/>
    <col min="15891" max="15891" width="12.7109375" style="105" customWidth="1"/>
    <col min="15892" max="15892" width="13.85546875" style="105" customWidth="1"/>
    <col min="15893" max="15893" width="14.7109375" style="105" customWidth="1"/>
    <col min="15894" max="15894" width="13.7109375" style="105" customWidth="1"/>
    <col min="15895" max="15895" width="17.5703125" style="105" customWidth="1"/>
    <col min="15896" max="15896" width="19.85546875" style="105" customWidth="1"/>
    <col min="15897" max="15897" width="12.85546875" style="105" bestFit="1" customWidth="1"/>
    <col min="15898" max="15898" width="9.140625" style="105"/>
    <col min="15899" max="15899" width="11.140625" style="105" bestFit="1" customWidth="1"/>
    <col min="15900" max="15900" width="13.5703125" style="105" bestFit="1" customWidth="1"/>
    <col min="15901" max="16138" width="9.140625" style="105"/>
    <col min="16139" max="16139" width="32.7109375" style="105" customWidth="1"/>
    <col min="16140" max="16140" width="12.5703125" style="105" customWidth="1"/>
    <col min="16141" max="16141" width="12.85546875" style="105" bestFit="1" customWidth="1"/>
    <col min="16142" max="16142" width="13" style="105" bestFit="1" customWidth="1"/>
    <col min="16143" max="16143" width="14.28515625" style="105" customWidth="1"/>
    <col min="16144" max="16144" width="11.140625" style="105" bestFit="1" customWidth="1"/>
    <col min="16145" max="16145" width="12.85546875" style="105" customWidth="1"/>
    <col min="16146" max="16146" width="14.140625" style="105" customWidth="1"/>
    <col min="16147" max="16147" width="12.7109375" style="105" customWidth="1"/>
    <col min="16148" max="16148" width="13.85546875" style="105" customWidth="1"/>
    <col min="16149" max="16149" width="14.7109375" style="105" customWidth="1"/>
    <col min="16150" max="16150" width="13.7109375" style="105" customWidth="1"/>
    <col min="16151" max="16151" width="17.5703125" style="105" customWidth="1"/>
    <col min="16152" max="16152" width="19.85546875" style="105" customWidth="1"/>
    <col min="16153" max="16153" width="12.85546875" style="105" bestFit="1" customWidth="1"/>
    <col min="16154" max="16154" width="9.140625" style="105"/>
    <col min="16155" max="16155" width="11.140625" style="105" bestFit="1" customWidth="1"/>
    <col min="16156" max="16156" width="13.5703125" style="105" bestFit="1" customWidth="1"/>
    <col min="16157" max="16384" width="9.140625" style="105"/>
  </cols>
  <sheetData>
    <row r="1" spans="1:34" ht="16.5" thickBot="1" x14ac:dyDescent="0.3">
      <c r="A1" s="1" t="s">
        <v>258</v>
      </c>
      <c r="L1" s="2"/>
      <c r="M1" s="2"/>
      <c r="N1" s="2"/>
    </row>
    <row r="2" spans="1:34" s="4" customFormat="1" x14ac:dyDescent="0.2">
      <c r="A2" s="3" t="s">
        <v>259</v>
      </c>
      <c r="L2" s="115"/>
      <c r="M2" s="116"/>
      <c r="S2" s="6"/>
    </row>
    <row r="3" spans="1:34" s="7" customFormat="1" ht="12" thickBot="1" x14ac:dyDescent="0.25">
      <c r="A3" s="5"/>
      <c r="C3" s="8"/>
      <c r="D3" s="8"/>
      <c r="E3" s="9"/>
      <c r="F3" s="9"/>
      <c r="G3" s="9"/>
      <c r="H3" s="9"/>
      <c r="I3" s="9"/>
      <c r="J3" s="9"/>
      <c r="K3" s="9"/>
      <c r="L3" s="117"/>
      <c r="M3" s="118"/>
      <c r="N3" s="133"/>
      <c r="V3" s="93"/>
    </row>
    <row r="4" spans="1:34" s="7" customFormat="1" ht="14.25" thickTop="1" thickBot="1" x14ac:dyDescent="0.25">
      <c r="A4" s="5"/>
      <c r="C4" s="8"/>
      <c r="D4" s="10">
        <v>0.28999999999999998</v>
      </c>
      <c r="E4" s="9"/>
      <c r="F4" s="9"/>
      <c r="G4" s="9"/>
      <c r="H4" s="9"/>
      <c r="I4" s="9"/>
      <c r="J4" s="9"/>
      <c r="K4" s="55">
        <v>0.3493</v>
      </c>
      <c r="L4" s="119"/>
      <c r="M4" s="126">
        <f>ROUND(M10/J10,4)</f>
        <v>0.36670000000000003</v>
      </c>
      <c r="N4" s="127" t="s">
        <v>233</v>
      </c>
      <c r="O4" s="128"/>
      <c r="P4" s="129"/>
      <c r="Q4" s="218"/>
      <c r="U4" s="11"/>
      <c r="W4" s="11"/>
      <c r="X4" s="11"/>
      <c r="Y4" s="11"/>
      <c r="Z4" s="11"/>
      <c r="AA4" s="11"/>
    </row>
    <row r="5" spans="1:34" s="18" customFormat="1" ht="73.5" thickTop="1" thickBot="1" x14ac:dyDescent="0.25">
      <c r="A5" s="12"/>
      <c r="B5" s="13" t="s">
        <v>2</v>
      </c>
      <c r="C5" s="13" t="s">
        <v>3</v>
      </c>
      <c r="D5" s="13" t="s">
        <v>4</v>
      </c>
      <c r="E5" s="13" t="s">
        <v>58</v>
      </c>
      <c r="F5" s="13" t="s">
        <v>5</v>
      </c>
      <c r="G5" s="13" t="s">
        <v>60</v>
      </c>
      <c r="H5" s="13" t="s">
        <v>59</v>
      </c>
      <c r="I5" s="13" t="s">
        <v>61</v>
      </c>
      <c r="J5" s="13" t="s">
        <v>6</v>
      </c>
      <c r="K5" s="13" t="s">
        <v>7</v>
      </c>
      <c r="L5" s="120" t="s">
        <v>66</v>
      </c>
      <c r="M5" s="121" t="s">
        <v>48</v>
      </c>
      <c r="N5" s="13" t="s">
        <v>8</v>
      </c>
      <c r="O5" s="125" t="s">
        <v>46</v>
      </c>
      <c r="P5" s="121" t="s">
        <v>62</v>
      </c>
      <c r="Q5" s="159" t="s">
        <v>63</v>
      </c>
      <c r="R5" s="162" t="s">
        <v>9</v>
      </c>
      <c r="S5" s="14" t="s">
        <v>10</v>
      </c>
      <c r="T5" s="161" t="s">
        <v>11</v>
      </c>
      <c r="U5" s="15" t="s">
        <v>12</v>
      </c>
      <c r="V5" s="15" t="s">
        <v>49</v>
      </c>
      <c r="W5" s="16" t="s">
        <v>64</v>
      </c>
      <c r="X5" s="16" t="s">
        <v>65</v>
      </c>
      <c r="Y5" s="16" t="s">
        <v>227</v>
      </c>
      <c r="Z5" s="17" t="s">
        <v>67</v>
      </c>
      <c r="AA5" s="209" t="s">
        <v>228</v>
      </c>
      <c r="AB5" s="13" t="s">
        <v>13</v>
      </c>
      <c r="AC5" s="13" t="s">
        <v>14</v>
      </c>
    </row>
    <row r="6" spans="1:34" ht="12.75" thickBot="1" x14ac:dyDescent="0.25">
      <c r="A6" s="179" t="s">
        <v>232</v>
      </c>
      <c r="B6" s="180">
        <v>0.02</v>
      </c>
      <c r="C6" s="166">
        <v>51367.47</v>
      </c>
      <c r="D6" s="166">
        <v>66264.036300000007</v>
      </c>
      <c r="E6" s="166">
        <v>137383</v>
      </c>
      <c r="F6" s="166">
        <v>14.5</v>
      </c>
      <c r="G6" s="166">
        <v>9474.689655172413</v>
      </c>
      <c r="H6" s="166">
        <v>68.680000000000007</v>
      </c>
      <c r="I6" s="166">
        <v>9543.3696551724133</v>
      </c>
      <c r="J6" s="166">
        <v>632382193.25466335</v>
      </c>
      <c r="K6" s="166">
        <v>209065553.08999172</v>
      </c>
      <c r="L6" s="171">
        <v>11848384</v>
      </c>
      <c r="M6" s="181">
        <v>220913937.08999172</v>
      </c>
      <c r="N6" s="170">
        <v>853296130.34465504</v>
      </c>
      <c r="O6" s="168">
        <v>3022468</v>
      </c>
      <c r="P6" s="169">
        <v>131093</v>
      </c>
      <c r="Q6" s="170">
        <v>817951</v>
      </c>
      <c r="R6" s="212">
        <v>8380727</v>
      </c>
      <c r="S6" s="168">
        <v>1985360</v>
      </c>
      <c r="T6" s="168">
        <v>4240782</v>
      </c>
      <c r="U6" s="182">
        <v>871856922.34465504</v>
      </c>
      <c r="V6" s="182">
        <v>344264874.66580927</v>
      </c>
      <c r="W6" s="213">
        <v>12643267</v>
      </c>
      <c r="X6" s="216">
        <v>11848384</v>
      </c>
      <c r="Y6" s="182">
        <v>538973</v>
      </c>
      <c r="Z6" s="182">
        <v>3210939</v>
      </c>
      <c r="AA6" s="182"/>
      <c r="AB6" s="182">
        <v>505789950</v>
      </c>
      <c r="AC6" s="183">
        <v>0.58009999999999995</v>
      </c>
      <c r="AH6" s="9"/>
    </row>
    <row r="7" spans="1:34" ht="12.75" thickBot="1" x14ac:dyDescent="0.25">
      <c r="A7" s="184" t="s">
        <v>231</v>
      </c>
      <c r="B7" s="185">
        <v>0.02</v>
      </c>
      <c r="C7" s="186">
        <v>51367.47</v>
      </c>
      <c r="D7" s="186">
        <v>66264.036300000007</v>
      </c>
      <c r="E7" s="215">
        <v>136068.38</v>
      </c>
      <c r="F7" s="187">
        <v>14.5</v>
      </c>
      <c r="G7" s="187">
        <f>E7/F7</f>
        <v>9384.0262068965512</v>
      </c>
      <c r="H7" s="184">
        <v>74.95</v>
      </c>
      <c r="I7" s="187">
        <f>G7+H7</f>
        <v>9458.976206896552</v>
      </c>
      <c r="J7" s="187">
        <f>D7*I7</f>
        <v>626789942.73462951</v>
      </c>
      <c r="K7" s="187">
        <f>J7*K4</f>
        <v>218937726.99720609</v>
      </c>
      <c r="L7" s="188"/>
      <c r="M7" s="189">
        <f>K7+L7</f>
        <v>218937726.99720609</v>
      </c>
      <c r="N7" s="190">
        <f>J7+M7</f>
        <v>845727669.7318356</v>
      </c>
      <c r="O7" s="191">
        <v>3056832.02</v>
      </c>
      <c r="P7" s="192">
        <v>126510</v>
      </c>
      <c r="Q7" s="193">
        <v>791368</v>
      </c>
      <c r="R7" s="217">
        <v>8380727</v>
      </c>
      <c r="S7" s="191" t="e">
        <f>#REF!</f>
        <v>#REF!</v>
      </c>
      <c r="T7" s="191">
        <v>4240782</v>
      </c>
      <c r="U7" s="190" t="e">
        <f>N7+O7+P7+Q7+R7+S7+T7</f>
        <v>#REF!</v>
      </c>
      <c r="V7" s="219">
        <f>E91</f>
        <v>346795831.87290901</v>
      </c>
      <c r="W7" s="219">
        <v>24491651</v>
      </c>
      <c r="X7" s="184"/>
      <c r="Y7" s="219">
        <v>531427</v>
      </c>
      <c r="Z7" s="190">
        <v>2632291</v>
      </c>
      <c r="AA7" s="214"/>
      <c r="AB7" s="219" t="e">
        <f>U7-V7-W7-X7-Y7+Z7+AA7</f>
        <v>#REF!</v>
      </c>
      <c r="AC7" s="194"/>
    </row>
    <row r="8" spans="1:34" ht="13.5" thickTop="1" thickBot="1" x14ac:dyDescent="0.25">
      <c r="A8" s="98" t="s">
        <v>50</v>
      </c>
      <c r="B8" s="146"/>
      <c r="C8" s="147"/>
      <c r="D8" s="147"/>
      <c r="E8" s="145">
        <f>E7-E6</f>
        <v>-1314.6199999999953</v>
      </c>
      <c r="F8" s="145">
        <v>0</v>
      </c>
      <c r="G8" s="145">
        <f>G7-G6</f>
        <v>-90.663448275861811</v>
      </c>
      <c r="H8" s="145">
        <f>H7-H6</f>
        <v>6.269999999999996</v>
      </c>
      <c r="I8" s="145">
        <f>I7-I6</f>
        <v>-84.393448275861374</v>
      </c>
      <c r="J8" s="145">
        <f>J7-J6</f>
        <v>-5592250.5200338364</v>
      </c>
      <c r="K8" s="145">
        <f>K7-K6</f>
        <v>9872173.9072143734</v>
      </c>
      <c r="L8" s="148"/>
      <c r="M8" s="145">
        <f t="shared" ref="M8:S8" si="0">M7-M6</f>
        <v>-1976210.0927856266</v>
      </c>
      <c r="N8" s="167">
        <f t="shared" si="0"/>
        <v>-7568460.6128194332</v>
      </c>
      <c r="O8" s="167">
        <f t="shared" si="0"/>
        <v>34364.020000000019</v>
      </c>
      <c r="P8" s="167">
        <f t="shared" si="0"/>
        <v>-4583</v>
      </c>
      <c r="Q8" s="167">
        <f t="shared" si="0"/>
        <v>-26583</v>
      </c>
      <c r="R8" s="167">
        <f t="shared" si="0"/>
        <v>0</v>
      </c>
      <c r="S8" s="167" t="e">
        <f t="shared" si="0"/>
        <v>#REF!</v>
      </c>
      <c r="T8" s="167">
        <v>0</v>
      </c>
      <c r="U8" s="167" t="e">
        <f>U7-U6</f>
        <v>#REF!</v>
      </c>
      <c r="V8" s="167">
        <f>V7-V6</f>
        <v>2530957.2070997357</v>
      </c>
      <c r="W8" s="167">
        <f>W6-W7</f>
        <v>-11848384</v>
      </c>
      <c r="X8" s="167"/>
      <c r="Y8" s="167">
        <f>Y7-Y6</f>
        <v>-7546</v>
      </c>
      <c r="Z8" s="167">
        <f>Z7-Z6</f>
        <v>-578648</v>
      </c>
      <c r="AA8" s="167"/>
      <c r="AB8" s="210" t="e">
        <f>AB7-AB6</f>
        <v>#REF!</v>
      </c>
      <c r="AC8" s="149"/>
    </row>
    <row r="9" spans="1:34" ht="13.5" thickTop="1" thickBot="1" x14ac:dyDescent="0.25">
      <c r="A9" s="98"/>
      <c r="B9" s="99"/>
      <c r="C9" s="100"/>
      <c r="D9" s="100"/>
      <c r="E9" s="101"/>
      <c r="F9" s="101"/>
      <c r="G9" s="101"/>
      <c r="H9" s="101"/>
      <c r="I9" s="144"/>
      <c r="J9" s="101"/>
      <c r="K9" s="101"/>
      <c r="L9" s="104"/>
      <c r="M9" s="103"/>
      <c r="N9" s="101"/>
      <c r="O9" s="102"/>
      <c r="P9" s="103"/>
      <c r="Q9" s="101"/>
      <c r="R9" s="104"/>
      <c r="S9" s="102"/>
      <c r="T9" s="102"/>
      <c r="U9" s="101"/>
      <c r="V9" s="144"/>
      <c r="W9" s="101"/>
      <c r="X9" s="101"/>
      <c r="Y9" s="101"/>
      <c r="Z9" s="101"/>
      <c r="AA9" s="101"/>
      <c r="AB9" s="144"/>
      <c r="AC9" s="101"/>
    </row>
    <row r="10" spans="1:34" ht="12.75" thickBot="1" x14ac:dyDescent="0.25">
      <c r="A10" s="134" t="s">
        <v>220</v>
      </c>
      <c r="B10" s="135">
        <v>0.03</v>
      </c>
      <c r="C10" s="136">
        <f>ROUND(C6*(1+B10),2)</f>
        <v>52908.49</v>
      </c>
      <c r="D10" s="136">
        <f>C10*(1+$D$4)</f>
        <v>68251.952099999995</v>
      </c>
      <c r="E10" s="136">
        <v>137757.12</v>
      </c>
      <c r="F10" s="136">
        <v>14.5</v>
      </c>
      <c r="G10" s="136">
        <f>E10/F10</f>
        <v>9500.4910344827586</v>
      </c>
      <c r="H10" s="136">
        <v>74.95</v>
      </c>
      <c r="I10" s="136">
        <f>G10+H10</f>
        <v>9575.4410344827593</v>
      </c>
      <c r="J10" s="136">
        <f>I10*D10</f>
        <v>653542542.82189167</v>
      </c>
      <c r="K10" s="136">
        <f>J10*$K$4</f>
        <v>228282410.20768675</v>
      </c>
      <c r="L10" s="137">
        <v>11389170</v>
      </c>
      <c r="M10" s="138">
        <f>K10+L10</f>
        <v>239671580.20768675</v>
      </c>
      <c r="N10" s="139">
        <f>J10+M10</f>
        <v>893214123.02957845</v>
      </c>
      <c r="O10" s="140">
        <v>1694552</v>
      </c>
      <c r="P10" s="141">
        <f>ROUND(P7*(1+B10),0)</f>
        <v>130305</v>
      </c>
      <c r="Q10" s="139">
        <f>ROUND(Q7*(1+B10),0)</f>
        <v>815109</v>
      </c>
      <c r="R10" s="139">
        <f>R7</f>
        <v>8380727</v>
      </c>
      <c r="S10" s="140" t="e">
        <f>#REF!</f>
        <v>#REF!</v>
      </c>
      <c r="T10" s="140">
        <f>T7</f>
        <v>4240782</v>
      </c>
      <c r="U10" s="142" t="e">
        <f>SUM(N10:T10)</f>
        <v>#REF!</v>
      </c>
      <c r="V10" s="142">
        <f>E97</f>
        <v>353834102.04636329</v>
      </c>
      <c r="W10" s="208">
        <v>24491651</v>
      </c>
      <c r="X10" s="137">
        <v>11389170</v>
      </c>
      <c r="Y10" s="142">
        <v>315329</v>
      </c>
      <c r="Z10" s="142">
        <f>Z7*(1+J54)</f>
        <v>2688134.7458814308</v>
      </c>
      <c r="AA10" s="142"/>
      <c r="AB10" s="142" t="e">
        <f>U10-V10-W10-X10-Y10+Z10+AA10</f>
        <v>#REF!</v>
      </c>
      <c r="AC10" s="143" t="e">
        <f>ROUND(AB10/U10,4)</f>
        <v>#REF!</v>
      </c>
      <c r="AE10" s="105" t="s">
        <v>225</v>
      </c>
      <c r="AF10" s="9" t="e">
        <f>#REF!</f>
        <v>#REF!</v>
      </c>
    </row>
    <row r="11" spans="1:34" x14ac:dyDescent="0.2">
      <c r="C11" s="150"/>
      <c r="D11" s="150"/>
      <c r="E11" s="205">
        <f>(E10-E7)/E7</f>
        <v>1.2410965721793635E-2</v>
      </c>
      <c r="F11" s="150">
        <f>E6-E10</f>
        <v>-374.11999999999534</v>
      </c>
      <c r="G11" s="150"/>
      <c r="H11" s="150"/>
      <c r="I11" s="150"/>
      <c r="J11" s="150"/>
      <c r="K11" s="150"/>
      <c r="L11" s="150"/>
      <c r="M11" s="150"/>
      <c r="N11" s="150"/>
      <c r="O11" s="150"/>
      <c r="P11" s="150"/>
      <c r="Q11" s="150"/>
      <c r="R11" s="150"/>
      <c r="S11" s="150" t="e">
        <f>S10-S6</f>
        <v>#REF!</v>
      </c>
      <c r="T11" s="150"/>
      <c r="U11" s="150"/>
      <c r="V11" s="150"/>
      <c r="W11" s="150"/>
      <c r="X11" s="150"/>
      <c r="Y11" s="150"/>
      <c r="Z11" s="150"/>
      <c r="AA11" s="150"/>
      <c r="AB11" s="150" t="e">
        <f>AB10-AB6</f>
        <v>#REF!</v>
      </c>
      <c r="AE11" s="105" t="s">
        <v>229</v>
      </c>
      <c r="AF11" s="9" t="e">
        <f>#REF!</f>
        <v>#REF!</v>
      </c>
    </row>
    <row r="12" spans="1:34" ht="12" thickBot="1" x14ac:dyDescent="0.25">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E12" s="105" t="s">
        <v>226</v>
      </c>
      <c r="AF12" s="9" t="e">
        <f>AB11-AF10-AF1-AF11-AF13</f>
        <v>#REF!</v>
      </c>
    </row>
    <row r="13" spans="1:34" ht="12.75" thickBot="1" x14ac:dyDescent="0.25">
      <c r="A13" s="195" t="s">
        <v>234</v>
      </c>
      <c r="B13" s="196">
        <v>0.03</v>
      </c>
      <c r="C13" s="197">
        <f>ROUND(C10*(1+B13),2)</f>
        <v>54495.74</v>
      </c>
      <c r="D13" s="197">
        <f>C13*(1+$D$4)</f>
        <v>70299.5046</v>
      </c>
      <c r="E13" s="198">
        <v>139350.49</v>
      </c>
      <c r="F13" s="198">
        <v>14.5</v>
      </c>
      <c r="G13" s="197">
        <f>E13/F13</f>
        <v>9610.3786206896548</v>
      </c>
      <c r="H13" s="197">
        <v>74.95</v>
      </c>
      <c r="I13" s="197">
        <f>G13+H13</f>
        <v>9685.3286206896555</v>
      </c>
      <c r="J13" s="197">
        <f>I13*D13</f>
        <v>680873803.92268407</v>
      </c>
      <c r="K13" s="197">
        <f>J13*$M$4</f>
        <v>249676423.89844826</v>
      </c>
      <c r="L13" s="198"/>
      <c r="M13" s="199">
        <f>K13+L13</f>
        <v>249676423.89844826</v>
      </c>
      <c r="N13" s="200">
        <f>J13+M13</f>
        <v>930550227.8211323</v>
      </c>
      <c r="O13" s="201">
        <v>1748879</v>
      </c>
      <c r="P13" s="202">
        <f>P10*(1+B13)</f>
        <v>134214.15</v>
      </c>
      <c r="Q13" s="200">
        <f>Q10*(1+B13)</f>
        <v>839562.27</v>
      </c>
      <c r="R13" s="220">
        <f>R10</f>
        <v>8380727</v>
      </c>
      <c r="S13" s="198" t="e">
        <f>S10*(1+B13)</f>
        <v>#REF!</v>
      </c>
      <c r="T13" s="201">
        <f>T10</f>
        <v>4240782</v>
      </c>
      <c r="U13" s="203" t="e">
        <f>SUM(N13:T13)</f>
        <v>#REF!</v>
      </c>
      <c r="V13" s="203">
        <f>E103</f>
        <v>362784918.14324415</v>
      </c>
      <c r="W13" s="203">
        <f>W10+X10</f>
        <v>35880821</v>
      </c>
      <c r="X13" s="203"/>
      <c r="Y13" s="203">
        <f>Y10</f>
        <v>315329</v>
      </c>
      <c r="Z13" s="203">
        <f>Z10*(1+J55)</f>
        <v>2748286.0951393042</v>
      </c>
      <c r="AA13" s="203"/>
      <c r="AB13" s="203" t="e">
        <f>U13-V13-W13-X13-Y13+Z13+AA13</f>
        <v>#REF!</v>
      </c>
      <c r="AC13" s="204" t="e">
        <f>ROUND(AB13/U13,4)</f>
        <v>#REF!</v>
      </c>
      <c r="AE13" s="105" t="s">
        <v>230</v>
      </c>
      <c r="AF13" s="9" t="e">
        <f>S11-AF11</f>
        <v>#REF!</v>
      </c>
    </row>
    <row r="14" spans="1:34" x14ac:dyDescent="0.2">
      <c r="C14" s="150"/>
      <c r="D14" s="150"/>
      <c r="E14" s="205">
        <f>(E13-E10)/E10</f>
        <v>1.1566516489311009E-2</v>
      </c>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F14" s="222" t="e">
        <f>SUM(AF10:AF13)</f>
        <v>#REF!</v>
      </c>
    </row>
    <row r="15" spans="1:34" x14ac:dyDescent="0.2">
      <c r="C15" s="9"/>
      <c r="D15" s="9"/>
      <c r="E15" s="9"/>
      <c r="F15" s="9"/>
      <c r="G15" s="9"/>
      <c r="H15" s="9"/>
      <c r="I15" s="9"/>
      <c r="J15" s="9"/>
      <c r="K15" s="9"/>
      <c r="L15" s="79"/>
      <c r="M15" s="79"/>
      <c r="N15" s="19"/>
      <c r="O15" s="19"/>
      <c r="P15" s="9"/>
      <c r="Q15" s="9"/>
      <c r="R15" s="20"/>
      <c r="U15" s="21"/>
    </row>
    <row r="16" spans="1:34" ht="12" thickBot="1" x14ac:dyDescent="0.25">
      <c r="A16" s="298" t="s">
        <v>15</v>
      </c>
      <c r="B16" s="298"/>
      <c r="C16" s="298"/>
      <c r="D16" s="298"/>
      <c r="E16" s="22"/>
      <c r="F16" s="22"/>
      <c r="G16" s="22"/>
      <c r="H16" s="22"/>
      <c r="I16" s="22"/>
      <c r="J16" s="22"/>
      <c r="K16" s="22"/>
      <c r="L16" s="22"/>
      <c r="M16" s="22"/>
      <c r="N16" s="114"/>
      <c r="O16" s="20"/>
      <c r="S16" s="21"/>
      <c r="Z16" s="158"/>
      <c r="AA16" s="158"/>
      <c r="AB16" s="160"/>
      <c r="AC16" s="207"/>
      <c r="AD16" s="207"/>
    </row>
    <row r="17" spans="1:30" ht="22.5" x14ac:dyDescent="0.2">
      <c r="A17" s="23"/>
      <c r="B17" s="24" t="s">
        <v>16</v>
      </c>
      <c r="C17" s="24" t="s">
        <v>17</v>
      </c>
      <c r="D17" s="24" t="s">
        <v>18</v>
      </c>
      <c r="E17" s="25"/>
      <c r="F17" s="22"/>
      <c r="G17" s="22"/>
      <c r="H17" s="22"/>
      <c r="I17" s="22"/>
      <c r="J17" s="22"/>
      <c r="K17" s="22"/>
      <c r="L17" s="22"/>
      <c r="M17" s="22"/>
      <c r="N17" s="114"/>
      <c r="O17" s="20"/>
      <c r="S17" s="21"/>
      <c r="Z17" s="158"/>
      <c r="AA17" s="158"/>
      <c r="AB17" s="160"/>
      <c r="AD17" s="206"/>
    </row>
    <row r="18" spans="1:30" x14ac:dyDescent="0.2">
      <c r="A18" s="27" t="s">
        <v>19</v>
      </c>
      <c r="B18" s="106">
        <v>2.5539999999999998</v>
      </c>
      <c r="C18" s="106">
        <v>3.9649999999999999</v>
      </c>
      <c r="D18" s="106">
        <v>8.4909999999999997</v>
      </c>
      <c r="E18" s="106"/>
      <c r="F18" s="211"/>
      <c r="G18" s="22"/>
      <c r="H18" s="22"/>
      <c r="I18" s="22"/>
      <c r="J18" s="22"/>
      <c r="K18" s="22"/>
      <c r="L18" s="22"/>
      <c r="M18" s="22"/>
      <c r="N18" s="114"/>
      <c r="O18" s="20"/>
      <c r="S18" s="21">
        <v>0</v>
      </c>
      <c r="AB18" s="21"/>
      <c r="AC18" s="9"/>
      <c r="AD18" s="206"/>
    </row>
    <row r="19" spans="1:30" x14ac:dyDescent="0.2">
      <c r="A19" s="27" t="s">
        <v>20</v>
      </c>
      <c r="B19" s="106">
        <v>2.3879999999999999</v>
      </c>
      <c r="C19" s="106">
        <v>3.9649999999999999</v>
      </c>
      <c r="D19" s="106">
        <v>8.4909999999999997</v>
      </c>
      <c r="E19" s="106"/>
      <c r="F19" s="22"/>
      <c r="G19" s="22"/>
      <c r="H19" s="22"/>
      <c r="I19" s="22"/>
      <c r="J19" s="22"/>
      <c r="K19" s="22"/>
      <c r="L19" s="22"/>
      <c r="M19" s="22"/>
      <c r="N19" s="114"/>
      <c r="O19" s="20"/>
      <c r="S19" s="21"/>
      <c r="Z19" s="164"/>
      <c r="AA19" s="164"/>
      <c r="AB19" s="165"/>
      <c r="AC19" s="9"/>
      <c r="AD19" s="206"/>
    </row>
    <row r="20" spans="1:30" x14ac:dyDescent="0.2">
      <c r="A20" s="29" t="s">
        <v>21</v>
      </c>
      <c r="B20" s="30">
        <v>2.3220000000000001</v>
      </c>
      <c r="C20" s="107">
        <v>4.0289999999999999</v>
      </c>
      <c r="D20" s="107">
        <v>8.6280000000000001</v>
      </c>
      <c r="E20" s="107"/>
      <c r="F20" s="22"/>
      <c r="G20" s="22"/>
      <c r="H20" s="22"/>
      <c r="I20" s="22"/>
      <c r="J20" s="22"/>
      <c r="K20" s="22"/>
      <c r="L20" s="22"/>
      <c r="M20" s="22"/>
      <c r="N20" s="114"/>
      <c r="O20" s="20"/>
      <c r="Q20" s="9"/>
      <c r="S20" s="21"/>
      <c r="Y20" s="9"/>
      <c r="Z20" s="9"/>
      <c r="AD20" s="206"/>
    </row>
    <row r="21" spans="1:30" x14ac:dyDescent="0.2">
      <c r="A21" s="29" t="s">
        <v>22</v>
      </c>
      <c r="B21" s="30">
        <v>2.09</v>
      </c>
      <c r="C21" s="107">
        <v>4.2960000000000003</v>
      </c>
      <c r="D21" s="107">
        <v>9.1999999999999993</v>
      </c>
      <c r="E21" s="107"/>
      <c r="F21" s="22"/>
      <c r="G21" s="22"/>
      <c r="H21" s="22"/>
      <c r="I21" s="22"/>
      <c r="J21" s="22"/>
      <c r="K21" s="22"/>
      <c r="L21" s="22"/>
      <c r="M21" s="22"/>
      <c r="N21" s="114"/>
      <c r="O21" s="20"/>
      <c r="S21" s="21"/>
      <c r="AB21" s="9"/>
      <c r="AD21" s="206"/>
    </row>
    <row r="22" spans="1:30" x14ac:dyDescent="0.2">
      <c r="A22" s="29" t="s">
        <v>23</v>
      </c>
      <c r="B22" s="30">
        <v>1.782</v>
      </c>
      <c r="C22" s="107">
        <v>4.2519999999999998</v>
      </c>
      <c r="D22" s="107">
        <v>9.1059999999999999</v>
      </c>
      <c r="E22" s="107"/>
      <c r="F22" s="22"/>
      <c r="G22" s="22"/>
      <c r="H22" s="22"/>
      <c r="I22" s="22"/>
      <c r="J22" s="22"/>
      <c r="K22" s="22"/>
      <c r="L22" s="22"/>
      <c r="M22" s="22"/>
      <c r="N22" s="114"/>
      <c r="O22" s="20"/>
      <c r="S22" s="21"/>
      <c r="U22" s="9"/>
      <c r="Y22" s="21"/>
      <c r="AB22" s="9"/>
      <c r="AD22" s="206"/>
    </row>
    <row r="23" spans="1:30" x14ac:dyDescent="0.2">
      <c r="A23" s="29" t="s">
        <v>24</v>
      </c>
      <c r="B23" s="30">
        <v>1.5680000000000001</v>
      </c>
      <c r="C23" s="107">
        <v>4.0750000000000002</v>
      </c>
      <c r="D23" s="107">
        <v>8.7270000000000003</v>
      </c>
      <c r="E23" s="107"/>
      <c r="F23" s="22"/>
      <c r="G23" s="211"/>
      <c r="H23" s="22"/>
      <c r="I23" s="22"/>
      <c r="J23" s="22"/>
      <c r="K23" s="22"/>
      <c r="L23" s="22"/>
      <c r="M23" s="22"/>
      <c r="N23" s="114"/>
      <c r="O23" s="20"/>
      <c r="U23" s="21"/>
      <c r="AB23" s="9"/>
    </row>
    <row r="24" spans="1:30" hidden="1" x14ac:dyDescent="0.2">
      <c r="A24" s="94" t="s">
        <v>47</v>
      </c>
      <c r="B24" s="95">
        <v>1</v>
      </c>
      <c r="C24" s="96">
        <v>2.3514030612244898</v>
      </c>
      <c r="D24" s="96">
        <v>4.8660714285714288</v>
      </c>
      <c r="E24" s="107"/>
      <c r="F24" s="22"/>
      <c r="G24" s="22"/>
      <c r="H24" s="22"/>
      <c r="I24" s="22"/>
      <c r="J24" s="22"/>
      <c r="K24" s="22"/>
      <c r="L24" s="22"/>
      <c r="M24" s="22"/>
      <c r="N24" s="114"/>
      <c r="O24" s="20"/>
    </row>
    <row r="25" spans="1:30" hidden="1" x14ac:dyDescent="0.2">
      <c r="A25" s="130" t="s">
        <v>25</v>
      </c>
      <c r="B25" s="92">
        <v>1.518</v>
      </c>
      <c r="C25" s="152">
        <v>3.8740000000000001</v>
      </c>
      <c r="D25" s="152">
        <v>8.2970000000000006</v>
      </c>
      <c r="E25" s="107"/>
      <c r="F25" s="22"/>
      <c r="G25" s="22"/>
      <c r="H25" s="22"/>
      <c r="I25" s="22"/>
      <c r="J25" s="22"/>
      <c r="K25" s="22"/>
      <c r="L25" s="22"/>
      <c r="M25" s="22"/>
      <c r="N25" s="114"/>
      <c r="O25" s="20"/>
      <c r="AB25" s="9"/>
    </row>
    <row r="26" spans="1:30" hidden="1" x14ac:dyDescent="0.2">
      <c r="A26" s="130" t="s">
        <v>26</v>
      </c>
      <c r="B26" s="92">
        <v>0.23300000000000001</v>
      </c>
      <c r="C26" s="92">
        <v>0.23300000000000001</v>
      </c>
      <c r="D26" s="92">
        <v>0.23300000000000001</v>
      </c>
      <c r="E26" s="107"/>
      <c r="F26" s="22"/>
      <c r="G26" s="22"/>
      <c r="H26" s="22"/>
      <c r="I26" s="22"/>
      <c r="J26" s="22"/>
      <c r="K26" s="22"/>
      <c r="L26" s="22"/>
      <c r="M26" s="22"/>
      <c r="N26" s="114"/>
      <c r="O26" s="20"/>
      <c r="T26" s="28"/>
      <c r="X26" s="21"/>
      <c r="Y26" s="21"/>
      <c r="AB26" s="163"/>
    </row>
    <row r="27" spans="1:30" hidden="1" x14ac:dyDescent="0.2">
      <c r="A27" s="130" t="s">
        <v>42</v>
      </c>
      <c r="B27" s="92">
        <v>-0.183</v>
      </c>
      <c r="C27" s="92">
        <v>-0.42</v>
      </c>
      <c r="D27" s="92">
        <v>-0.9</v>
      </c>
      <c r="E27" s="107"/>
      <c r="F27" s="22"/>
      <c r="G27" s="22"/>
      <c r="H27" s="22"/>
      <c r="I27" s="22"/>
      <c r="J27" s="22"/>
      <c r="K27" s="22"/>
      <c r="L27" s="22"/>
      <c r="M27" s="22"/>
      <c r="N27" s="114"/>
      <c r="O27" s="20"/>
      <c r="T27" s="28"/>
      <c r="U27" s="34"/>
      <c r="V27" s="35"/>
      <c r="W27" s="51"/>
      <c r="X27" s="51"/>
      <c r="Y27" s="51"/>
      <c r="Z27" s="51"/>
      <c r="AA27" s="51"/>
      <c r="AB27" s="51"/>
    </row>
    <row r="28" spans="1:30" s="51" customFormat="1" x14ac:dyDescent="0.2">
      <c r="A28" s="29" t="s">
        <v>57</v>
      </c>
      <c r="B28" s="30">
        <v>1.5680000000000001</v>
      </c>
      <c r="C28" s="30">
        <v>3.6870000000000003</v>
      </c>
      <c r="D28" s="30">
        <v>7.6300000000000008</v>
      </c>
      <c r="E28" s="107"/>
      <c r="F28" s="22"/>
      <c r="G28" s="22"/>
      <c r="H28" s="22"/>
      <c r="I28" s="22"/>
      <c r="J28" s="22"/>
      <c r="K28" s="22"/>
      <c r="L28" s="22"/>
      <c r="M28" s="22"/>
      <c r="N28" s="151"/>
      <c r="O28" s="132"/>
      <c r="T28" s="26"/>
      <c r="U28" s="41"/>
      <c r="V28" s="42"/>
      <c r="W28" s="105"/>
      <c r="X28" s="105"/>
      <c r="Y28" s="21"/>
      <c r="Z28" s="105"/>
      <c r="AA28" s="105"/>
      <c r="AB28" s="105"/>
    </row>
    <row r="29" spans="1:30" x14ac:dyDescent="0.2">
      <c r="A29" s="29" t="s">
        <v>27</v>
      </c>
      <c r="B29" s="30">
        <v>1.5069999999999999</v>
      </c>
      <c r="C29" s="107">
        <v>3.3719999999999999</v>
      </c>
      <c r="D29" s="107">
        <v>6.9779999999999998</v>
      </c>
      <c r="E29" s="39"/>
      <c r="F29" s="22"/>
      <c r="G29" s="22"/>
      <c r="H29" s="22"/>
      <c r="I29" s="22"/>
      <c r="J29" s="22"/>
      <c r="K29" s="22"/>
      <c r="L29" s="22"/>
      <c r="M29" s="22"/>
      <c r="N29" s="114"/>
      <c r="O29" s="20"/>
      <c r="S29" s="40"/>
      <c r="T29" s="41"/>
      <c r="U29" s="41"/>
      <c r="V29" s="42"/>
      <c r="AB29" s="9"/>
    </row>
    <row r="30" spans="1:30" x14ac:dyDescent="0.2">
      <c r="A30" s="29" t="s">
        <v>43</v>
      </c>
      <c r="B30" s="30">
        <v>1.512</v>
      </c>
      <c r="C30" s="107">
        <v>3.383</v>
      </c>
      <c r="D30" s="107">
        <v>7.0010000000000003</v>
      </c>
      <c r="E30" s="39"/>
      <c r="F30" s="22"/>
      <c r="G30" s="22"/>
      <c r="H30" s="22"/>
      <c r="I30" s="22"/>
      <c r="J30" s="22"/>
      <c r="K30" s="22"/>
      <c r="L30" s="22"/>
      <c r="M30" s="22"/>
      <c r="N30" s="114"/>
      <c r="O30" s="20"/>
      <c r="S30" s="40"/>
      <c r="T30" s="41"/>
      <c r="U30" s="41"/>
      <c r="V30" s="42"/>
    </row>
    <row r="31" spans="1:30" x14ac:dyDescent="0.2">
      <c r="A31" s="29" t="s">
        <v>56</v>
      </c>
      <c r="B31" s="30">
        <v>1.4730000000000001</v>
      </c>
      <c r="C31" s="107">
        <v>3.2959999999999998</v>
      </c>
      <c r="D31" s="107">
        <v>6.8209999999999997</v>
      </c>
      <c r="E31" s="39"/>
      <c r="F31" s="22"/>
      <c r="G31" s="22"/>
      <c r="H31" s="22"/>
      <c r="I31" s="22"/>
      <c r="J31" s="22"/>
      <c r="K31" s="22"/>
      <c r="L31" s="22"/>
      <c r="M31" s="22"/>
      <c r="N31" s="114"/>
      <c r="O31" s="20"/>
      <c r="S31" s="40"/>
      <c r="T31" s="41"/>
      <c r="U31" s="41"/>
      <c r="V31" s="42"/>
    </row>
    <row r="32" spans="1:30" x14ac:dyDescent="0.2">
      <c r="A32" s="31" t="s">
        <v>69</v>
      </c>
      <c r="B32" s="32">
        <v>1.4430000000000001</v>
      </c>
      <c r="C32" s="33">
        <v>3.2290000000000001</v>
      </c>
      <c r="D32" s="33">
        <v>6.6820000000000004</v>
      </c>
      <c r="E32" s="39"/>
      <c r="F32" s="22"/>
      <c r="G32" s="22"/>
      <c r="H32" s="22"/>
      <c r="I32" s="22"/>
      <c r="J32" s="22"/>
      <c r="K32" s="22"/>
      <c r="L32" s="22"/>
      <c r="M32" s="22"/>
      <c r="N32" s="114"/>
      <c r="O32" s="20"/>
      <c r="S32" s="40"/>
      <c r="T32" s="41"/>
      <c r="U32" s="41"/>
      <c r="V32" s="42"/>
    </row>
    <row r="33" spans="1:28" x14ac:dyDescent="0.2">
      <c r="A33" s="36" t="s">
        <v>222</v>
      </c>
      <c r="B33" s="37">
        <v>1.4079999999999999</v>
      </c>
      <c r="C33" s="38">
        <f>ROUND(B33*(C32/B32),3)</f>
        <v>3.1509999999999998</v>
      </c>
      <c r="D33" s="38">
        <f>ROUND(C33*(D32/C32),3)</f>
        <v>6.5209999999999999</v>
      </c>
      <c r="E33" s="39"/>
      <c r="F33" s="22"/>
      <c r="G33" s="22"/>
      <c r="H33" s="22"/>
      <c r="I33" s="22"/>
      <c r="J33" s="22"/>
      <c r="K33" s="22"/>
      <c r="L33" s="22"/>
      <c r="M33" s="22"/>
      <c r="N33" s="114"/>
      <c r="O33" s="20"/>
      <c r="S33" s="40"/>
      <c r="T33" s="41"/>
      <c r="U33" s="41"/>
      <c r="V33" s="42"/>
    </row>
    <row r="34" spans="1:28" ht="12" thickBot="1" x14ac:dyDescent="0.25">
      <c r="A34" s="36" t="s">
        <v>235</v>
      </c>
      <c r="B34" s="37">
        <f>B33</f>
        <v>1.4079999999999999</v>
      </c>
      <c r="C34" s="38">
        <f>ROUND(B34*(C33/B33),3)</f>
        <v>3.1509999999999998</v>
      </c>
      <c r="D34" s="38">
        <f>ROUND(C34*(D33/C33),3)</f>
        <v>6.5209999999999999</v>
      </c>
      <c r="E34" s="39"/>
      <c r="F34" s="22"/>
      <c r="G34" s="22"/>
      <c r="H34" s="22"/>
      <c r="I34" s="22"/>
      <c r="J34" s="22"/>
      <c r="K34" s="22"/>
      <c r="L34" s="22"/>
      <c r="M34" s="22"/>
      <c r="N34" s="114"/>
      <c r="O34" s="20"/>
      <c r="S34" s="40"/>
      <c r="T34" s="41"/>
      <c r="U34" s="41"/>
      <c r="V34" s="42"/>
    </row>
    <row r="35" spans="1:28" ht="12" thickBot="1" x14ac:dyDescent="0.25">
      <c r="A35" s="90" t="s">
        <v>28</v>
      </c>
      <c r="B35" s="91">
        <f>B33-B32</f>
        <v>-3.5000000000000142E-2</v>
      </c>
      <c r="C35" s="91">
        <f t="shared" ref="C35:D35" si="1">C33-C32</f>
        <v>-7.8000000000000291E-2</v>
      </c>
      <c r="D35" s="91">
        <f t="shared" si="1"/>
        <v>-0.16100000000000048</v>
      </c>
      <c r="E35" s="39"/>
      <c r="F35" s="22"/>
      <c r="G35" s="22"/>
      <c r="H35" s="22"/>
      <c r="I35" s="22"/>
      <c r="J35" s="22"/>
      <c r="K35" s="22"/>
      <c r="L35" s="22"/>
      <c r="M35" s="22"/>
      <c r="N35" s="114"/>
      <c r="O35" s="20"/>
      <c r="S35" s="26"/>
      <c r="T35" s="26"/>
      <c r="U35" s="41"/>
      <c r="V35" s="40"/>
      <c r="AB35" s="163"/>
    </row>
    <row r="36" spans="1:28" x14ac:dyDescent="0.2">
      <c r="A36" s="43"/>
      <c r="B36" s="44"/>
      <c r="C36" s="44"/>
      <c r="D36" s="44"/>
      <c r="E36" s="47"/>
      <c r="F36" s="22"/>
      <c r="G36" s="22"/>
      <c r="H36" s="22"/>
      <c r="I36" s="22"/>
      <c r="J36" s="22"/>
      <c r="K36" s="22"/>
      <c r="L36" s="22"/>
      <c r="M36" s="22"/>
      <c r="N36" s="114"/>
      <c r="O36" s="20"/>
      <c r="S36" s="26"/>
      <c r="T36" s="26"/>
      <c r="U36" s="41"/>
      <c r="V36" s="26"/>
      <c r="W36" s="51"/>
      <c r="X36" s="51"/>
      <c r="Y36" s="51"/>
      <c r="Z36" s="51"/>
      <c r="AA36" s="51"/>
      <c r="AB36" s="51"/>
    </row>
    <row r="37" spans="1:28" s="51" customFormat="1" ht="12" thickBot="1" x14ac:dyDescent="0.25">
      <c r="A37" s="45"/>
      <c r="B37" s="46"/>
      <c r="C37" s="46"/>
      <c r="D37" s="46"/>
      <c r="E37" s="108"/>
      <c r="F37" s="47"/>
      <c r="G37" s="47"/>
      <c r="H37" s="47"/>
      <c r="I37" s="47"/>
      <c r="J37" s="47"/>
      <c r="K37" s="26"/>
      <c r="L37" s="26"/>
      <c r="M37" s="26"/>
      <c r="N37" s="26"/>
      <c r="O37" s="105"/>
      <c r="P37" s="105"/>
      <c r="Q37" s="105"/>
      <c r="R37" s="105"/>
      <c r="S37" s="50"/>
      <c r="T37" s="26"/>
      <c r="U37" s="41"/>
      <c r="V37" s="26"/>
    </row>
    <row r="38" spans="1:28" s="51" customFormat="1" x14ac:dyDescent="0.2">
      <c r="A38" s="48"/>
      <c r="B38" s="49"/>
      <c r="C38" s="39"/>
      <c r="D38" s="108" t="s">
        <v>51</v>
      </c>
      <c r="E38" s="47"/>
      <c r="F38" s="47"/>
      <c r="G38" s="47"/>
      <c r="H38" s="47"/>
      <c r="I38" s="47"/>
      <c r="J38" s="47"/>
      <c r="K38" s="26"/>
      <c r="L38" s="26"/>
      <c r="M38" s="26"/>
      <c r="N38" s="26"/>
      <c r="O38" s="105"/>
      <c r="P38" s="105"/>
      <c r="Q38" s="105"/>
      <c r="R38" s="105"/>
      <c r="S38" s="26"/>
      <c r="T38" s="26"/>
      <c r="U38" s="41"/>
      <c r="V38" s="26"/>
      <c r="W38" s="105"/>
      <c r="X38" s="105"/>
      <c r="Y38" s="105"/>
      <c r="Z38" s="105"/>
      <c r="AA38" s="105"/>
      <c r="AB38" s="105"/>
    </row>
    <row r="39" spans="1:28" ht="12" thickBot="1" x14ac:dyDescent="0.25">
      <c r="A39" s="52" t="s">
        <v>29</v>
      </c>
      <c r="B39" s="47"/>
      <c r="C39" s="39"/>
      <c r="D39" s="53">
        <v>0.58879999999999999</v>
      </c>
      <c r="E39" s="97"/>
      <c r="F39" s="47"/>
      <c r="G39" s="47"/>
      <c r="H39" s="47"/>
      <c r="I39" s="47"/>
      <c r="J39" s="47"/>
      <c r="K39" s="26"/>
      <c r="L39" s="26"/>
      <c r="M39" s="26"/>
      <c r="S39" s="40"/>
      <c r="T39" s="26"/>
      <c r="U39" s="41"/>
      <c r="V39" s="40"/>
    </row>
    <row r="40" spans="1:28" ht="13.5" thickTop="1" thickBot="1" x14ac:dyDescent="0.25">
      <c r="A40" s="54" t="s">
        <v>30</v>
      </c>
      <c r="B40" s="47"/>
      <c r="D40" s="122" t="e">
        <f>AC13</f>
        <v>#REF!</v>
      </c>
      <c r="E40" s="123" t="s">
        <v>219</v>
      </c>
      <c r="F40" s="124"/>
      <c r="G40" s="47"/>
      <c r="H40" s="47"/>
      <c r="I40" s="47"/>
      <c r="J40" s="47"/>
      <c r="K40" s="26"/>
      <c r="L40" s="26"/>
      <c r="M40" s="26"/>
      <c r="N40" s="26"/>
      <c r="O40" s="26"/>
      <c r="P40" s="26"/>
      <c r="Q40" s="26"/>
      <c r="R40" s="26"/>
      <c r="S40" s="26"/>
      <c r="T40" s="26"/>
      <c r="U40" s="41"/>
      <c r="V40" s="26"/>
    </row>
    <row r="41" spans="1:28" ht="12" thickTop="1" x14ac:dyDescent="0.2">
      <c r="A41" s="54" t="s">
        <v>31</v>
      </c>
      <c r="B41" s="55"/>
      <c r="D41" s="221" t="e">
        <f>D40-D39</f>
        <v>#REF!</v>
      </c>
      <c r="E41" s="53"/>
      <c r="F41" s="56"/>
      <c r="G41" s="53"/>
      <c r="H41" s="53"/>
      <c r="I41" s="51"/>
      <c r="J41" s="51"/>
      <c r="K41" s="51"/>
      <c r="L41" s="57"/>
      <c r="M41" s="21"/>
      <c r="N41" s="26"/>
      <c r="O41" s="35"/>
    </row>
    <row r="42" spans="1:28" ht="12" thickBot="1" x14ac:dyDescent="0.25">
      <c r="A42" s="56" t="s">
        <v>32</v>
      </c>
      <c r="B42" s="56"/>
      <c r="C42" s="56"/>
      <c r="D42" s="56"/>
      <c r="E42" s="56"/>
      <c r="F42" s="23"/>
      <c r="G42" s="277"/>
      <c r="H42" s="299" t="s">
        <v>33</v>
      </c>
      <c r="I42" s="299"/>
      <c r="J42" s="299"/>
      <c r="K42" s="277"/>
      <c r="L42" s="47"/>
      <c r="M42" s="42"/>
      <c r="N42" s="28"/>
    </row>
    <row r="43" spans="1:28" x14ac:dyDescent="0.2">
      <c r="A43" s="58"/>
      <c r="B43" s="59" t="s">
        <v>16</v>
      </c>
      <c r="C43" s="59" t="s">
        <v>17</v>
      </c>
      <c r="D43" s="59" t="s">
        <v>34</v>
      </c>
      <c r="E43" s="60" t="s">
        <v>1</v>
      </c>
      <c r="F43" s="109"/>
      <c r="G43" s="61" t="s">
        <v>16</v>
      </c>
      <c r="H43" s="59" t="s">
        <v>17</v>
      </c>
      <c r="I43" s="59" t="s">
        <v>34</v>
      </c>
      <c r="J43" s="60" t="s">
        <v>1</v>
      </c>
      <c r="K43" s="23"/>
      <c r="L43" s="21"/>
      <c r="N43" s="28"/>
    </row>
    <row r="44" spans="1:28" x14ac:dyDescent="0.2">
      <c r="A44" s="62" t="s">
        <v>20</v>
      </c>
      <c r="B44" s="109">
        <v>21199956763</v>
      </c>
      <c r="C44" s="109">
        <v>23897051510</v>
      </c>
      <c r="D44" s="109">
        <v>15422245257</v>
      </c>
      <c r="E44" s="63">
        <f>SUM(B44:D44)</f>
        <v>60519253530</v>
      </c>
      <c r="F44" s="109"/>
      <c r="G44" s="64">
        <v>7.664472788190313E-2</v>
      </c>
      <c r="H44" s="47">
        <v>2.3992244256523569E-2</v>
      </c>
      <c r="I44" s="47">
        <v>1.9800039768514074E-2</v>
      </c>
      <c r="J44" s="65">
        <v>4.0730983186689551E-2</v>
      </c>
      <c r="K44" s="47"/>
      <c r="L44" s="26"/>
      <c r="M44" s="26"/>
    </row>
    <row r="45" spans="1:28" x14ac:dyDescent="0.2">
      <c r="A45" s="62" t="s">
        <v>21</v>
      </c>
      <c r="B45" s="109">
        <v>23008211055</v>
      </c>
      <c r="C45" s="109">
        <v>23862359867</v>
      </c>
      <c r="D45" s="109">
        <v>15547711043</v>
      </c>
      <c r="E45" s="63">
        <f t="shared" ref="E45:E50" si="2">SUM(B45:D45)</f>
        <v>62418281965</v>
      </c>
      <c r="F45" s="109"/>
      <c r="G45" s="64">
        <v>8.5295187731510902E-2</v>
      </c>
      <c r="H45" s="47">
        <v>-1.4517122744403374E-3</v>
      </c>
      <c r="I45" s="66">
        <v>8.1353774310554648E-3</v>
      </c>
      <c r="J45" s="67">
        <v>3.1378913721376911E-2</v>
      </c>
      <c r="K45" s="66"/>
      <c r="W45" s="51"/>
      <c r="X45" s="51"/>
      <c r="Y45" s="51"/>
      <c r="Z45" s="51"/>
      <c r="AA45" s="51"/>
      <c r="AB45" s="51"/>
    </row>
    <row r="46" spans="1:28" s="51" customFormat="1" x14ac:dyDescent="0.2">
      <c r="A46" s="68" t="s">
        <v>35</v>
      </c>
      <c r="B46" s="109">
        <v>27031806559</v>
      </c>
      <c r="C46" s="109">
        <v>24811653067</v>
      </c>
      <c r="D46" s="109">
        <v>15951422048</v>
      </c>
      <c r="E46" s="63">
        <f t="shared" si="2"/>
        <v>67794881674</v>
      </c>
      <c r="F46" s="109"/>
      <c r="G46" s="64">
        <v>0.17487650362654406</v>
      </c>
      <c r="H46" s="47">
        <v>3.9782033516006399E-2</v>
      </c>
      <c r="I46" s="47">
        <v>2.5965944690087461E-2</v>
      </c>
      <c r="J46" s="65">
        <v>8.6138220081335204E-2</v>
      </c>
      <c r="K46" s="47"/>
      <c r="L46" s="69"/>
      <c r="W46" s="105"/>
      <c r="X46" s="105"/>
      <c r="Y46" s="105"/>
      <c r="Z46" s="105"/>
      <c r="AA46" s="105"/>
      <c r="AB46" s="105"/>
    </row>
    <row r="47" spans="1:28" x14ac:dyDescent="0.2">
      <c r="A47" s="68" t="s">
        <v>36</v>
      </c>
      <c r="B47" s="109">
        <v>31471293736</v>
      </c>
      <c r="C47" s="109">
        <v>26197294217</v>
      </c>
      <c r="D47" s="109">
        <v>16965993741</v>
      </c>
      <c r="E47" s="63">
        <f t="shared" si="2"/>
        <v>74634581694</v>
      </c>
      <c r="F47" s="109"/>
      <c r="G47" s="64">
        <v>0.16423198232461123</v>
      </c>
      <c r="H47" s="47">
        <v>5.5846385819529727E-2</v>
      </c>
      <c r="I47" s="47">
        <v>6.3603839829892012E-2</v>
      </c>
      <c r="J47" s="65">
        <v>0.10088814746944363</v>
      </c>
      <c r="K47" s="47"/>
    </row>
    <row r="48" spans="1:28" x14ac:dyDescent="0.2">
      <c r="A48" s="68" t="s">
        <v>24</v>
      </c>
      <c r="B48" s="109">
        <v>36681176918</v>
      </c>
      <c r="C48" s="109">
        <v>27956869594</v>
      </c>
      <c r="D48" s="109">
        <v>17961369252</v>
      </c>
      <c r="E48" s="63">
        <f t="shared" si="2"/>
        <v>82599415764</v>
      </c>
      <c r="F48" s="109"/>
      <c r="G48" s="64">
        <f t="shared" ref="G48:J52" si="3">(B48-B47)/B47</f>
        <v>0.16554397876692362</v>
      </c>
      <c r="H48" s="47">
        <f t="shared" si="3"/>
        <v>6.7166302077799042E-2</v>
      </c>
      <c r="I48" s="47">
        <f t="shared" si="3"/>
        <v>5.8668859967487594E-2</v>
      </c>
      <c r="J48" s="65">
        <f t="shared" si="3"/>
        <v>0.10671774248907336</v>
      </c>
      <c r="K48" s="47"/>
      <c r="W48" s="51"/>
      <c r="X48" s="51"/>
      <c r="Y48" s="51"/>
      <c r="Z48" s="51"/>
      <c r="AA48" s="51"/>
      <c r="AB48" s="51"/>
    </row>
    <row r="49" spans="1:28" s="51" customFormat="1" x14ac:dyDescent="0.2">
      <c r="A49" s="68" t="s">
        <v>37</v>
      </c>
      <c r="B49" s="109">
        <v>40977924221</v>
      </c>
      <c r="C49" s="109">
        <v>29859336660</v>
      </c>
      <c r="D49" s="109">
        <v>19216649724</v>
      </c>
      <c r="E49" s="63">
        <f t="shared" si="2"/>
        <v>90053910605</v>
      </c>
      <c r="F49" s="109"/>
      <c r="G49" s="64">
        <f t="shared" si="3"/>
        <v>0.11713766198410941</v>
      </c>
      <c r="H49" s="47">
        <f t="shared" si="3"/>
        <v>6.805007476260147E-2</v>
      </c>
      <c r="I49" s="47">
        <f t="shared" si="3"/>
        <v>6.98877938751927E-2</v>
      </c>
      <c r="J49" s="65">
        <f t="shared" si="3"/>
        <v>9.0248759897996217E-2</v>
      </c>
      <c r="K49" s="47"/>
      <c r="W49" s="105"/>
      <c r="X49" s="105"/>
      <c r="Y49" s="105"/>
      <c r="Z49" s="105"/>
      <c r="AA49" s="105"/>
      <c r="AB49" s="105"/>
    </row>
    <row r="50" spans="1:28" x14ac:dyDescent="0.2">
      <c r="A50" s="68" t="s">
        <v>27</v>
      </c>
      <c r="B50" s="109">
        <v>42643457892</v>
      </c>
      <c r="C50" s="109">
        <v>31572150860</v>
      </c>
      <c r="D50" s="109">
        <v>20312297220</v>
      </c>
      <c r="E50" s="63">
        <f t="shared" si="2"/>
        <v>94527905972</v>
      </c>
      <c r="F50" s="26"/>
      <c r="G50" s="64">
        <f t="shared" si="3"/>
        <v>4.0644656913745331E-2</v>
      </c>
      <c r="H50" s="47">
        <f t="shared" si="3"/>
        <v>5.7362767951054675E-2</v>
      </c>
      <c r="I50" s="47">
        <f t="shared" si="3"/>
        <v>5.7015531413450664E-2</v>
      </c>
      <c r="J50" s="65">
        <f t="shared" si="3"/>
        <v>4.9681300200544468E-2</v>
      </c>
      <c r="K50" s="47"/>
      <c r="M50" s="21"/>
    </row>
    <row r="51" spans="1:28" x14ac:dyDescent="0.2">
      <c r="A51" s="68" t="s">
        <v>43</v>
      </c>
      <c r="B51" s="109">
        <v>43422909183</v>
      </c>
      <c r="C51" s="109">
        <v>33829881063</v>
      </c>
      <c r="D51" s="109">
        <v>21953478484</v>
      </c>
      <c r="E51" s="63">
        <f t="shared" ref="E51:E55" si="4">SUM(B51:D51)</f>
        <v>99206268730</v>
      </c>
      <c r="F51" s="26"/>
      <c r="G51" s="64">
        <f t="shared" si="3"/>
        <v>1.8278332235018555E-2</v>
      </c>
      <c r="H51" s="47">
        <f t="shared" si="3"/>
        <v>7.1510180380533001E-2</v>
      </c>
      <c r="I51" s="47">
        <f t="shared" si="3"/>
        <v>8.0797422675759761E-2</v>
      </c>
      <c r="J51" s="65">
        <f t="shared" si="3"/>
        <v>4.9491869198771549E-2</v>
      </c>
      <c r="K51" s="47"/>
      <c r="M51" s="21"/>
    </row>
    <row r="52" spans="1:28" x14ac:dyDescent="0.2">
      <c r="A52" s="68" t="s">
        <v>53</v>
      </c>
      <c r="B52" s="109">
        <v>43866615599</v>
      </c>
      <c r="C52" s="109">
        <v>35957193793</v>
      </c>
      <c r="D52" s="109">
        <v>23280716887</v>
      </c>
      <c r="E52" s="63">
        <f t="shared" si="4"/>
        <v>103104526279</v>
      </c>
      <c r="F52" s="28"/>
      <c r="G52" s="64">
        <f>(B52-B51)/B51</f>
        <v>1.0218256315578928E-2</v>
      </c>
      <c r="H52" s="47">
        <f t="shared" si="3"/>
        <v>6.2882654716946623E-2</v>
      </c>
      <c r="I52" s="47">
        <f t="shared" si="3"/>
        <v>6.0456861265393992E-2</v>
      </c>
      <c r="J52" s="65">
        <f t="shared" si="3"/>
        <v>3.9294467969655286E-2</v>
      </c>
      <c r="K52" s="47"/>
      <c r="M52" s="21"/>
    </row>
    <row r="53" spans="1:28" x14ac:dyDescent="0.2">
      <c r="A53" s="70" t="s">
        <v>68</v>
      </c>
      <c r="B53" s="110">
        <v>43896316193</v>
      </c>
      <c r="C53" s="110">
        <v>38126615117</v>
      </c>
      <c r="D53" s="110">
        <v>24724668342</v>
      </c>
      <c r="E53" s="71">
        <f t="shared" si="4"/>
        <v>106747599652</v>
      </c>
      <c r="F53" s="28"/>
      <c r="G53" s="111">
        <v>0</v>
      </c>
      <c r="H53" s="112">
        <v>0.04</v>
      </c>
      <c r="I53" s="112">
        <v>0.04</v>
      </c>
      <c r="J53" s="113">
        <f>(E53-E52)/E52</f>
        <v>3.5333787026399534E-2</v>
      </c>
      <c r="K53" s="47"/>
      <c r="M53" s="21"/>
    </row>
    <row r="54" spans="1:28" x14ac:dyDescent="0.2">
      <c r="A54" s="174" t="s">
        <v>221</v>
      </c>
      <c r="B54" s="172">
        <f t="shared" ref="B54:D55" si="5">B53*(1+G54)</f>
        <v>43018389869.139999</v>
      </c>
      <c r="C54" s="172">
        <f t="shared" si="5"/>
        <v>40032945872.849998</v>
      </c>
      <c r="D54" s="172">
        <f t="shared" si="5"/>
        <v>25960901759.100002</v>
      </c>
      <c r="E54" s="175">
        <f t="shared" si="4"/>
        <v>109012237501.09</v>
      </c>
      <c r="F54" s="28"/>
      <c r="G54" s="177">
        <v>-0.02</v>
      </c>
      <c r="H54" s="173">
        <v>0.05</v>
      </c>
      <c r="I54" s="173">
        <v>0.05</v>
      </c>
      <c r="J54" s="178">
        <f>(E54-E53)/E53</f>
        <v>2.1214883111871141E-2</v>
      </c>
      <c r="K54" s="47"/>
      <c r="M54" s="21"/>
    </row>
    <row r="55" spans="1:28" ht="12" thickBot="1" x14ac:dyDescent="0.25">
      <c r="A55" s="176" t="s">
        <v>236</v>
      </c>
      <c r="B55" s="153">
        <f t="shared" si="5"/>
        <v>42158022071.757202</v>
      </c>
      <c r="C55" s="153">
        <f t="shared" si="5"/>
        <v>42034593166.4925</v>
      </c>
      <c r="D55" s="153">
        <f t="shared" si="5"/>
        <v>27258946847.055004</v>
      </c>
      <c r="E55" s="154">
        <f t="shared" si="4"/>
        <v>111451562085.3047</v>
      </c>
      <c r="F55" s="28"/>
      <c r="G55" s="155">
        <v>-0.02</v>
      </c>
      <c r="H55" s="156">
        <v>0.05</v>
      </c>
      <c r="I55" s="156">
        <v>0.05</v>
      </c>
      <c r="J55" s="157">
        <f>(E55-E54)/E54</f>
        <v>2.2376612388956021E-2</v>
      </c>
      <c r="K55" s="47"/>
      <c r="M55" s="21"/>
    </row>
    <row r="56" spans="1:28" x14ac:dyDescent="0.2">
      <c r="F56" s="277"/>
      <c r="J56" s="28"/>
      <c r="K56" s="47"/>
      <c r="L56" s="28"/>
      <c r="M56" s="73"/>
    </row>
    <row r="57" spans="1:28" ht="12" thickBot="1" x14ac:dyDescent="0.25">
      <c r="A57" s="72" t="s">
        <v>38</v>
      </c>
      <c r="B57" s="72"/>
      <c r="C57" s="72"/>
      <c r="D57" s="72"/>
      <c r="E57" s="72"/>
      <c r="F57" s="277"/>
      <c r="G57" s="277"/>
      <c r="K57" s="47"/>
      <c r="L57" s="35"/>
    </row>
    <row r="58" spans="1:28" x14ac:dyDescent="0.2">
      <c r="B58" s="74" t="s">
        <v>16</v>
      </c>
      <c r="C58" s="74" t="s">
        <v>17</v>
      </c>
      <c r="D58" s="74" t="s">
        <v>34</v>
      </c>
      <c r="E58" s="74" t="s">
        <v>1</v>
      </c>
      <c r="F58" s="76"/>
      <c r="J58" s="28"/>
      <c r="K58" s="47"/>
    </row>
    <row r="59" spans="1:28" x14ac:dyDescent="0.2">
      <c r="A59" s="27" t="s">
        <v>20</v>
      </c>
      <c r="B59" s="75">
        <f>B44/1000*B19</f>
        <v>50625496.750043996</v>
      </c>
      <c r="C59" s="75">
        <f t="shared" ref="C59:D63" si="6">C44/1000*C19</f>
        <v>94751809.237149999</v>
      </c>
      <c r="D59" s="75">
        <f t="shared" si="6"/>
        <v>130950284.47718699</v>
      </c>
      <c r="E59" s="75">
        <f t="shared" ref="E59:E66" si="7">SUM(B59:D59)</f>
        <v>276327590.46438098</v>
      </c>
      <c r="F59" s="75"/>
      <c r="N59" s="73"/>
    </row>
    <row r="60" spans="1:28" x14ac:dyDescent="0.2">
      <c r="A60" s="77" t="s">
        <v>21</v>
      </c>
      <c r="B60" s="75">
        <f>B45/1000*B20</f>
        <v>53425066.069710001</v>
      </c>
      <c r="C60" s="75">
        <f t="shared" si="6"/>
        <v>96141447.904142991</v>
      </c>
      <c r="D60" s="75">
        <f t="shared" si="6"/>
        <v>134145650.879004</v>
      </c>
      <c r="E60" s="75">
        <f t="shared" si="7"/>
        <v>283712164.85285699</v>
      </c>
      <c r="F60" s="75"/>
      <c r="K60" s="78"/>
      <c r="L60" s="28"/>
      <c r="M60" s="28"/>
      <c r="N60" s="73"/>
    </row>
    <row r="61" spans="1:28" x14ac:dyDescent="0.2">
      <c r="A61" s="77" t="s">
        <v>35</v>
      </c>
      <c r="B61" s="75">
        <f>B46/1000*B21</f>
        <v>56496475.708310001</v>
      </c>
      <c r="C61" s="75">
        <f t="shared" si="6"/>
        <v>106590861.57583201</v>
      </c>
      <c r="D61" s="75">
        <f t="shared" si="6"/>
        <v>146753082.8416</v>
      </c>
      <c r="E61" s="75">
        <f t="shared" si="7"/>
        <v>309840420.12574202</v>
      </c>
      <c r="F61" s="75"/>
      <c r="K61" s="78"/>
      <c r="L61" s="28"/>
      <c r="M61" s="28"/>
      <c r="N61" s="73"/>
    </row>
    <row r="62" spans="1:28" x14ac:dyDescent="0.2">
      <c r="A62" s="77" t="s">
        <v>36</v>
      </c>
      <c r="B62" s="75">
        <f>B47/1000*B22</f>
        <v>56081845.437552005</v>
      </c>
      <c r="C62" s="75">
        <f t="shared" si="6"/>
        <v>111390895.010684</v>
      </c>
      <c r="D62" s="75">
        <f t="shared" si="6"/>
        <v>154492339.005546</v>
      </c>
      <c r="E62" s="75">
        <f t="shared" si="7"/>
        <v>321965079.45378196</v>
      </c>
      <c r="F62" s="75"/>
      <c r="K62" s="78"/>
      <c r="L62" s="28"/>
      <c r="M62" s="28"/>
      <c r="N62" s="73"/>
    </row>
    <row r="63" spans="1:28" x14ac:dyDescent="0.2">
      <c r="A63" s="77" t="s">
        <v>24</v>
      </c>
      <c r="B63" s="75">
        <f>B48/1000*B23</f>
        <v>57516085.407423995</v>
      </c>
      <c r="C63" s="75">
        <f t="shared" si="6"/>
        <v>113924243.59555</v>
      </c>
      <c r="D63" s="75">
        <f t="shared" si="6"/>
        <v>156748869.46220401</v>
      </c>
      <c r="E63" s="75">
        <f t="shared" si="7"/>
        <v>328189198.46517801</v>
      </c>
      <c r="F63" s="75"/>
      <c r="K63" s="78"/>
      <c r="L63" s="28"/>
      <c r="M63" s="28"/>
      <c r="N63" s="73"/>
    </row>
    <row r="64" spans="1:28" x14ac:dyDescent="0.2">
      <c r="A64" s="77" t="s">
        <v>37</v>
      </c>
      <c r="B64" s="75">
        <f>B49/1000*B28</f>
        <v>64253385.178528003</v>
      </c>
      <c r="C64" s="75">
        <f t="shared" ref="C64:D64" si="8">C49/1000*C28</f>
        <v>110091374.26542</v>
      </c>
      <c r="D64" s="75">
        <f t="shared" si="8"/>
        <v>146623037.39412001</v>
      </c>
      <c r="E64" s="75">
        <f t="shared" si="7"/>
        <v>320967796.83806801</v>
      </c>
      <c r="F64" s="75"/>
      <c r="K64" s="78"/>
      <c r="L64" s="28"/>
      <c r="M64" s="28"/>
      <c r="N64" s="73"/>
    </row>
    <row r="65" spans="1:14" x14ac:dyDescent="0.2">
      <c r="A65" s="77" t="s">
        <v>27</v>
      </c>
      <c r="B65" s="75">
        <f t="shared" ref="B65:D70" si="9">B50/1000*B29</f>
        <v>64263691.043243989</v>
      </c>
      <c r="C65" s="75">
        <f t="shared" si="9"/>
        <v>106461292.69992</v>
      </c>
      <c r="D65" s="75">
        <f t="shared" si="9"/>
        <v>141739210.00116</v>
      </c>
      <c r="E65" s="75">
        <f t="shared" si="7"/>
        <v>312464193.74432397</v>
      </c>
      <c r="F65" s="79"/>
      <c r="G65" s="75"/>
      <c r="H65" s="75"/>
      <c r="I65" s="75"/>
      <c r="K65" s="131"/>
      <c r="L65" s="28"/>
      <c r="M65" s="28"/>
      <c r="N65" s="73"/>
    </row>
    <row r="66" spans="1:14" x14ac:dyDescent="0.2">
      <c r="A66" s="77" t="s">
        <v>43</v>
      </c>
      <c r="B66" s="75">
        <f t="shared" si="9"/>
        <v>65655438.684695996</v>
      </c>
      <c r="C66" s="75">
        <f t="shared" si="9"/>
        <v>114446487.63612901</v>
      </c>
      <c r="D66" s="75">
        <f t="shared" si="9"/>
        <v>153696302.86648402</v>
      </c>
      <c r="E66" s="75">
        <f t="shared" si="7"/>
        <v>333798229.18730903</v>
      </c>
      <c r="F66" s="79"/>
      <c r="K66" s="131"/>
      <c r="L66" s="28"/>
      <c r="M66" s="28"/>
      <c r="N66" s="73"/>
    </row>
    <row r="67" spans="1:14" x14ac:dyDescent="0.2">
      <c r="A67" s="77" t="s">
        <v>53</v>
      </c>
      <c r="B67" s="75">
        <f t="shared" si="9"/>
        <v>64615524.777327001</v>
      </c>
      <c r="C67" s="75">
        <f t="shared" si="9"/>
        <v>118514910.74172799</v>
      </c>
      <c r="D67" s="75">
        <f t="shared" si="9"/>
        <v>158797769.88622698</v>
      </c>
      <c r="E67" s="75">
        <f>SUM(B67:D67)</f>
        <v>341928205.40528202</v>
      </c>
      <c r="F67" s="79"/>
      <c r="K67" s="131"/>
      <c r="L67" s="28"/>
      <c r="M67" s="28"/>
      <c r="N67" s="73"/>
    </row>
    <row r="68" spans="1:14" x14ac:dyDescent="0.2">
      <c r="A68" s="77" t="s">
        <v>68</v>
      </c>
      <c r="B68" s="75">
        <f t="shared" si="9"/>
        <v>63342384.266499005</v>
      </c>
      <c r="C68" s="75">
        <f t="shared" si="9"/>
        <v>123110840.21279299</v>
      </c>
      <c r="D68" s="75">
        <f t="shared" si="9"/>
        <v>165210233.86124402</v>
      </c>
      <c r="E68" s="75">
        <f>SUM(B68:D68)</f>
        <v>351663458.340536</v>
      </c>
      <c r="F68" s="79"/>
      <c r="K68" s="131"/>
      <c r="L68" s="28"/>
      <c r="M68" s="28"/>
      <c r="N68" s="73"/>
    </row>
    <row r="69" spans="1:14" x14ac:dyDescent="0.2">
      <c r="A69" s="77" t="s">
        <v>221</v>
      </c>
      <c r="B69" s="75">
        <f t="shared" si="9"/>
        <v>60569892.935749114</v>
      </c>
      <c r="C69" s="75">
        <f t="shared" si="9"/>
        <v>126143812.44535035</v>
      </c>
      <c r="D69" s="75">
        <f t="shared" si="9"/>
        <v>169291040.3710911</v>
      </c>
      <c r="E69" s="75">
        <f>SUM(B69:D69)</f>
        <v>356004745.75219059</v>
      </c>
      <c r="F69" s="79"/>
      <c r="K69" s="131"/>
      <c r="L69" s="28"/>
      <c r="M69" s="28"/>
      <c r="N69" s="73"/>
    </row>
    <row r="70" spans="1:14" x14ac:dyDescent="0.2">
      <c r="A70" s="77" t="s">
        <v>236</v>
      </c>
      <c r="B70" s="75">
        <f t="shared" si="9"/>
        <v>59358495.077034138</v>
      </c>
      <c r="C70" s="75">
        <f t="shared" si="9"/>
        <v>132451003.06761786</v>
      </c>
      <c r="D70" s="75">
        <f t="shared" si="9"/>
        <v>177755592.38964567</v>
      </c>
      <c r="E70" s="75">
        <f>SUM(B70:D70)</f>
        <v>369565090.5342977</v>
      </c>
      <c r="F70" s="79"/>
      <c r="K70" s="131"/>
      <c r="L70" s="28"/>
      <c r="M70" s="28"/>
      <c r="N70" s="73"/>
    </row>
    <row r="71" spans="1:14" x14ac:dyDescent="0.2">
      <c r="A71" s="77"/>
      <c r="B71" s="9"/>
      <c r="C71" s="9"/>
      <c r="D71" s="9"/>
      <c r="E71" s="9"/>
      <c r="F71" s="80"/>
      <c r="K71" s="78"/>
      <c r="L71" s="28"/>
      <c r="M71" s="28"/>
    </row>
    <row r="72" spans="1:14" ht="12" customHeight="1" thickBot="1" x14ac:dyDescent="0.25">
      <c r="A72" s="72" t="s">
        <v>40</v>
      </c>
      <c r="B72" s="72"/>
      <c r="C72" s="72"/>
      <c r="D72" s="72"/>
      <c r="E72" s="72"/>
      <c r="F72" s="41"/>
      <c r="G72" s="277"/>
      <c r="H72" s="277"/>
      <c r="I72" s="277"/>
    </row>
    <row r="73" spans="1:14" ht="11.25" customHeight="1" x14ac:dyDescent="0.2">
      <c r="A73" s="77" t="s">
        <v>39</v>
      </c>
      <c r="B73" s="57">
        <f t="shared" ref="B73:D74" si="10">0.5*B64</f>
        <v>32126692.589264002</v>
      </c>
      <c r="C73" s="57">
        <f t="shared" si="10"/>
        <v>55045687.132710002</v>
      </c>
      <c r="D73" s="57">
        <f t="shared" si="10"/>
        <v>73311518.697060004</v>
      </c>
      <c r="E73" s="57">
        <f>SUM(B73:D73)</f>
        <v>160483898.419034</v>
      </c>
      <c r="F73" s="41"/>
      <c r="G73" s="277"/>
      <c r="H73" s="277"/>
      <c r="I73" s="277"/>
    </row>
    <row r="74" spans="1:14" ht="11.25" customHeight="1" x14ac:dyDescent="0.2">
      <c r="A74" s="77" t="s">
        <v>41</v>
      </c>
      <c r="B74" s="57">
        <f t="shared" si="10"/>
        <v>32131845.521621995</v>
      </c>
      <c r="C74" s="57">
        <f t="shared" si="10"/>
        <v>53230646.349959999</v>
      </c>
      <c r="D74" s="57">
        <f>0.5*D65</f>
        <v>70869605.000579998</v>
      </c>
      <c r="E74" s="57">
        <f>SUM(B74:D74)</f>
        <v>156232096.87216198</v>
      </c>
      <c r="F74" s="84"/>
      <c r="G74" s="85"/>
      <c r="H74" s="85"/>
      <c r="I74" s="85"/>
      <c r="J74" s="51"/>
      <c r="K74" s="47"/>
      <c r="L74" s="51"/>
      <c r="M74" s="51"/>
    </row>
    <row r="75" spans="1:14" ht="12" customHeight="1" thickBot="1" x14ac:dyDescent="0.25">
      <c r="A75" s="81" t="s">
        <v>0</v>
      </c>
      <c r="B75" s="82">
        <f>SUM(B73:B74)</f>
        <v>64258538.110885993</v>
      </c>
      <c r="C75" s="82">
        <f>SUM(C73:C74)</f>
        <v>108276333.48267001</v>
      </c>
      <c r="D75" s="82">
        <f>SUM(D73:D74)</f>
        <v>144181123.69764</v>
      </c>
      <c r="E75" s="83">
        <f>SUM(E73:E74)</f>
        <v>316715995.29119599</v>
      </c>
      <c r="F75" s="84"/>
      <c r="G75" s="85"/>
      <c r="H75" s="85"/>
      <c r="I75" s="85"/>
      <c r="J75" s="51"/>
      <c r="K75" s="47"/>
      <c r="L75" s="51"/>
      <c r="M75" s="51"/>
    </row>
    <row r="76" spans="1:14" ht="11.25" customHeight="1" thickTop="1" x14ac:dyDescent="0.2">
      <c r="A76" s="27"/>
      <c r="B76" s="86">
        <f>B75/E75</f>
        <v>0.20289009417350459</v>
      </c>
      <c r="C76" s="87"/>
      <c r="D76" s="87"/>
      <c r="E76" s="87"/>
      <c r="F76" s="84"/>
      <c r="G76" s="85"/>
      <c r="H76" s="85"/>
      <c r="I76" s="85"/>
      <c r="J76" s="51"/>
      <c r="K76" s="47"/>
      <c r="L76" s="51"/>
      <c r="M76" s="51"/>
    </row>
    <row r="77" spans="1:14" ht="12" customHeight="1" thickBot="1" x14ac:dyDescent="0.25">
      <c r="A77" s="72" t="s">
        <v>44</v>
      </c>
      <c r="B77" s="72"/>
      <c r="C77" s="72"/>
      <c r="D77" s="72"/>
      <c r="E77" s="72"/>
      <c r="F77" s="41"/>
      <c r="G77" s="85"/>
      <c r="H77" s="85"/>
      <c r="I77" s="85"/>
      <c r="J77" s="51"/>
      <c r="K77" s="47"/>
      <c r="L77" s="51"/>
      <c r="M77" s="51"/>
    </row>
    <row r="78" spans="1:14" ht="11.25" customHeight="1" x14ac:dyDescent="0.2">
      <c r="A78" s="77" t="s">
        <v>41</v>
      </c>
      <c r="B78" s="57">
        <f t="shared" ref="B78:D79" si="11">0.5*B65</f>
        <v>32131845.521621995</v>
      </c>
      <c r="C78" s="57">
        <f t="shared" si="11"/>
        <v>53230646.349959999</v>
      </c>
      <c r="D78" s="57">
        <f t="shared" si="11"/>
        <v>70869605.000579998</v>
      </c>
      <c r="E78" s="57">
        <f>SUM(B78:D78)</f>
        <v>156232096.87216198</v>
      </c>
      <c r="F78" s="41"/>
      <c r="G78" s="277"/>
      <c r="H78" s="277"/>
      <c r="I78" s="277"/>
    </row>
    <row r="79" spans="1:14" ht="11.25" customHeight="1" x14ac:dyDescent="0.2">
      <c r="A79" s="77" t="s">
        <v>45</v>
      </c>
      <c r="B79" s="57">
        <f t="shared" si="11"/>
        <v>32827719.342347998</v>
      </c>
      <c r="C79" s="57">
        <f t="shared" si="11"/>
        <v>57223243.818064503</v>
      </c>
      <c r="D79" s="57">
        <f t="shared" si="11"/>
        <v>76848151.433242008</v>
      </c>
      <c r="E79" s="57">
        <f>SUM(B79:D79)</f>
        <v>166899114.59365451</v>
      </c>
      <c r="F79" s="84"/>
      <c r="G79" s="85"/>
      <c r="H79" s="85"/>
      <c r="I79" s="85"/>
      <c r="J79" s="51"/>
      <c r="K79" s="47"/>
      <c r="L79" s="51"/>
      <c r="M79" s="51"/>
    </row>
    <row r="80" spans="1:14" ht="12" customHeight="1" thickBot="1" x14ac:dyDescent="0.25">
      <c r="A80" s="81" t="s">
        <v>0</v>
      </c>
      <c r="B80" s="82">
        <f>SUM(B78:B79)</f>
        <v>64959564.863969997</v>
      </c>
      <c r="C80" s="82">
        <f>SUM(C78:C79)</f>
        <v>110453890.16802451</v>
      </c>
      <c r="D80" s="82">
        <f>SUM(D78:D79)</f>
        <v>147717756.43382201</v>
      </c>
      <c r="E80" s="88">
        <f>SUM(E78:E79)</f>
        <v>323131211.4658165</v>
      </c>
      <c r="F80" s="84"/>
      <c r="G80" s="85"/>
      <c r="H80" s="85"/>
      <c r="I80" s="85"/>
      <c r="J80" s="51"/>
      <c r="K80" s="47"/>
      <c r="L80" s="51"/>
      <c r="M80" s="51"/>
    </row>
    <row r="81" spans="1:13" ht="11.25" customHeight="1" thickTop="1" x14ac:dyDescent="0.2">
      <c r="A81" s="27"/>
      <c r="B81" s="86">
        <f>B80/E80</f>
        <v>0.20103153938393833</v>
      </c>
      <c r="C81" s="87"/>
      <c r="D81" s="87"/>
      <c r="E81" s="87"/>
      <c r="F81" s="84"/>
      <c r="G81" s="85"/>
      <c r="H81" s="85"/>
      <c r="I81" s="85"/>
      <c r="J81" s="51"/>
      <c r="K81" s="47"/>
      <c r="L81" s="51"/>
      <c r="M81" s="51"/>
    </row>
    <row r="82" spans="1:13" ht="12" thickBot="1" x14ac:dyDescent="0.25">
      <c r="A82" s="72" t="s">
        <v>54</v>
      </c>
      <c r="B82" s="72"/>
      <c r="C82" s="72"/>
      <c r="D82" s="72"/>
      <c r="E82" s="72"/>
      <c r="F82" s="41"/>
      <c r="G82" s="85"/>
      <c r="H82" s="85"/>
      <c r="I82" s="85"/>
      <c r="J82" s="51"/>
      <c r="K82" s="47"/>
      <c r="L82" s="51"/>
      <c r="M82" s="51"/>
    </row>
    <row r="83" spans="1:13" x14ac:dyDescent="0.2">
      <c r="A83" s="77" t="s">
        <v>45</v>
      </c>
      <c r="B83" s="57">
        <f t="shared" ref="B83:D84" si="12">0.5*B66</f>
        <v>32827719.342347998</v>
      </c>
      <c r="C83" s="57">
        <f t="shared" si="12"/>
        <v>57223243.818064503</v>
      </c>
      <c r="D83" s="57">
        <f t="shared" si="12"/>
        <v>76848151.433242008</v>
      </c>
      <c r="E83" s="57">
        <f>SUM(B83:D83)</f>
        <v>166899114.59365451</v>
      </c>
      <c r="F83" s="41"/>
      <c r="G83" s="277"/>
      <c r="H83" s="277"/>
      <c r="I83" s="277"/>
    </row>
    <row r="84" spans="1:13" x14ac:dyDescent="0.2">
      <c r="A84" s="77" t="s">
        <v>55</v>
      </c>
      <c r="B84" s="57">
        <f t="shared" si="12"/>
        <v>32307762.388663501</v>
      </c>
      <c r="C84" s="57">
        <f t="shared" si="12"/>
        <v>59257455.370863996</v>
      </c>
      <c r="D84" s="57">
        <f t="shared" si="12"/>
        <v>79398884.943113491</v>
      </c>
      <c r="E84" s="57">
        <f>SUM(B84:D84)</f>
        <v>170964102.70264101</v>
      </c>
      <c r="F84" s="84"/>
      <c r="G84" s="85"/>
      <c r="H84" s="85"/>
      <c r="I84" s="85"/>
      <c r="J84" s="51"/>
      <c r="K84" s="47"/>
      <c r="L84" s="51"/>
      <c r="M84" s="51"/>
    </row>
    <row r="85" spans="1:13" ht="12" thickBot="1" x14ac:dyDescent="0.25">
      <c r="A85" s="81" t="s">
        <v>0</v>
      </c>
      <c r="B85" s="82">
        <f>SUM(B83:B84)</f>
        <v>65135481.731011495</v>
      </c>
      <c r="C85" s="82">
        <f>SUM(C83:C84)</f>
        <v>116480699.1889285</v>
      </c>
      <c r="D85" s="82">
        <f>SUM(D83:D84)</f>
        <v>156247036.3763555</v>
      </c>
      <c r="E85" s="88">
        <f>SUM(E83:E84)</f>
        <v>337863217.29629552</v>
      </c>
      <c r="F85" s="84"/>
      <c r="G85" s="85"/>
      <c r="H85" s="85"/>
      <c r="I85" s="85"/>
      <c r="J85" s="51"/>
      <c r="K85" s="47"/>
      <c r="L85" s="51"/>
      <c r="M85" s="51"/>
    </row>
    <row r="86" spans="1:13" ht="12" thickTop="1" x14ac:dyDescent="0.2">
      <c r="A86" s="27" t="s">
        <v>52</v>
      </c>
      <c r="B86" s="86">
        <f>B85/E85</f>
        <v>0.19278654318232488</v>
      </c>
      <c r="C86" s="87"/>
      <c r="D86" s="87"/>
      <c r="E86" s="87"/>
      <c r="F86" s="85"/>
      <c r="G86" s="85"/>
      <c r="H86" s="85"/>
      <c r="I86" s="85"/>
      <c r="J86" s="51"/>
      <c r="K86" s="47"/>
      <c r="L86" s="51"/>
      <c r="M86" s="51"/>
    </row>
    <row r="87" spans="1:13" x14ac:dyDescent="0.2">
      <c r="G87" s="28"/>
      <c r="H87" s="28"/>
      <c r="I87" s="28"/>
    </row>
    <row r="88" spans="1:13" ht="12" thickBot="1" x14ac:dyDescent="0.25">
      <c r="A88" s="72" t="s">
        <v>70</v>
      </c>
      <c r="B88" s="72"/>
      <c r="C88" s="72"/>
      <c r="D88" s="72"/>
      <c r="E88" s="72"/>
      <c r="F88" s="41"/>
      <c r="G88" s="85"/>
      <c r="H88" s="85"/>
      <c r="I88" s="85"/>
      <c r="J88" s="51"/>
      <c r="K88" s="47"/>
      <c r="L88" s="51"/>
      <c r="M88" s="51"/>
    </row>
    <row r="89" spans="1:13" x14ac:dyDescent="0.2">
      <c r="A89" s="77" t="s">
        <v>55</v>
      </c>
      <c r="B89" s="57">
        <f t="shared" ref="B89:D90" si="13">0.5*B67</f>
        <v>32307762.388663501</v>
      </c>
      <c r="C89" s="57">
        <f t="shared" si="13"/>
        <v>59257455.370863996</v>
      </c>
      <c r="D89" s="57">
        <f t="shared" si="13"/>
        <v>79398884.943113491</v>
      </c>
      <c r="E89" s="57">
        <f>SUM(B89:D89)</f>
        <v>170964102.70264101</v>
      </c>
      <c r="F89" s="41"/>
      <c r="G89" s="277"/>
      <c r="H89" s="277"/>
      <c r="I89" s="277"/>
    </row>
    <row r="90" spans="1:13" x14ac:dyDescent="0.2">
      <c r="A90" s="77" t="s">
        <v>71</v>
      </c>
      <c r="B90" s="57">
        <f t="shared" si="13"/>
        <v>31671192.133249503</v>
      </c>
      <c r="C90" s="57">
        <f t="shared" si="13"/>
        <v>61555420.106396496</v>
      </c>
      <c r="D90" s="57">
        <f t="shared" si="13"/>
        <v>82605116.930622011</v>
      </c>
      <c r="E90" s="57">
        <f>SUM(B90:D90)</f>
        <v>175831729.170268</v>
      </c>
      <c r="F90" s="84"/>
      <c r="G90" s="85"/>
      <c r="H90" s="85"/>
      <c r="I90" s="85"/>
      <c r="J90" s="51"/>
      <c r="K90" s="47"/>
      <c r="L90" s="51"/>
      <c r="M90" s="51"/>
    </row>
    <row r="91" spans="1:13" ht="12" thickBot="1" x14ac:dyDescent="0.25">
      <c r="A91" s="81" t="s">
        <v>0</v>
      </c>
      <c r="B91" s="82">
        <f>SUM(B89:B90)</f>
        <v>63978954.521913007</v>
      </c>
      <c r="C91" s="82">
        <f>SUM(C89:C90)</f>
        <v>120812875.4772605</v>
      </c>
      <c r="D91" s="82">
        <f>SUM(D89:D90)</f>
        <v>162004001.87373549</v>
      </c>
      <c r="E91" s="88">
        <f>SUM(E89:E90)</f>
        <v>346795831.87290901</v>
      </c>
      <c r="F91" s="84"/>
      <c r="G91" s="85"/>
      <c r="H91" s="85"/>
      <c r="I91" s="85"/>
      <c r="J91" s="51"/>
      <c r="K91" s="47"/>
      <c r="L91" s="51"/>
      <c r="M91" s="51"/>
    </row>
    <row r="92" spans="1:13" ht="12" thickTop="1" x14ac:dyDescent="0.2">
      <c r="A92" s="27" t="s">
        <v>52</v>
      </c>
      <c r="B92" s="87"/>
      <c r="C92" s="87"/>
      <c r="D92" s="87"/>
      <c r="E92" s="87"/>
      <c r="F92" s="85"/>
      <c r="G92" s="85"/>
      <c r="H92" s="85"/>
      <c r="I92" s="85"/>
      <c r="J92" s="51"/>
      <c r="K92" s="47"/>
      <c r="L92" s="51"/>
      <c r="M92" s="51"/>
    </row>
    <row r="93" spans="1:13" x14ac:dyDescent="0.2">
      <c r="A93" s="27"/>
      <c r="B93" s="87"/>
      <c r="C93" s="87"/>
      <c r="D93" s="87"/>
      <c r="E93" s="87"/>
      <c r="F93" s="85"/>
      <c r="G93" s="85"/>
      <c r="H93" s="85"/>
      <c r="I93" s="85"/>
      <c r="J93" s="51"/>
      <c r="K93" s="47"/>
      <c r="L93" s="51"/>
      <c r="M93" s="51"/>
    </row>
    <row r="94" spans="1:13" ht="12" thickBot="1" x14ac:dyDescent="0.25">
      <c r="A94" s="72" t="s">
        <v>223</v>
      </c>
      <c r="B94" s="72"/>
      <c r="C94" s="72"/>
      <c r="D94" s="72"/>
      <c r="E94" s="72"/>
      <c r="F94" s="85"/>
      <c r="G94" s="85"/>
      <c r="H94" s="85"/>
      <c r="I94" s="85"/>
      <c r="J94" s="51"/>
      <c r="K94" s="47"/>
      <c r="L94" s="51"/>
      <c r="M94" s="51"/>
    </row>
    <row r="95" spans="1:13" x14ac:dyDescent="0.2">
      <c r="A95" s="77" t="s">
        <v>71</v>
      </c>
      <c r="B95" s="57">
        <f t="shared" ref="B95:D96" si="14">0.5*B68</f>
        <v>31671192.133249503</v>
      </c>
      <c r="C95" s="57">
        <f t="shared" si="14"/>
        <v>61555420.106396496</v>
      </c>
      <c r="D95" s="57">
        <f>0.5*D68</f>
        <v>82605116.930622011</v>
      </c>
      <c r="E95" s="57">
        <f>SUM(B95:D95)</f>
        <v>175831729.170268</v>
      </c>
      <c r="F95" s="85"/>
      <c r="G95" s="85"/>
      <c r="H95" s="85"/>
      <c r="I95" s="85"/>
      <c r="J95" s="51"/>
      <c r="K95" s="47"/>
      <c r="L95" s="51"/>
      <c r="M95" s="51"/>
    </row>
    <row r="96" spans="1:13" x14ac:dyDescent="0.2">
      <c r="A96" s="77" t="s">
        <v>224</v>
      </c>
      <c r="B96" s="57">
        <f t="shared" si="14"/>
        <v>30284946.467874557</v>
      </c>
      <c r="C96" s="57">
        <f t="shared" si="14"/>
        <v>63071906.222675174</v>
      </c>
      <c r="D96" s="57">
        <f t="shared" si="14"/>
        <v>84645520.185545549</v>
      </c>
      <c r="E96" s="57">
        <f>SUM(B96:D96)</f>
        <v>178002372.87609529</v>
      </c>
      <c r="F96" s="85"/>
      <c r="G96" s="85"/>
      <c r="H96" s="85"/>
      <c r="I96" s="85"/>
      <c r="J96" s="51"/>
      <c r="K96" s="47"/>
      <c r="L96" s="51"/>
      <c r="M96" s="51"/>
    </row>
    <row r="97" spans="1:13" ht="12" thickBot="1" x14ac:dyDescent="0.25">
      <c r="A97" s="81" t="s">
        <v>0</v>
      </c>
      <c r="B97" s="82">
        <f>SUM(B95:B96)</f>
        <v>61956138.601124063</v>
      </c>
      <c r="C97" s="82">
        <f>SUM(C95:C96)</f>
        <v>124627326.32907167</v>
      </c>
      <c r="D97" s="82">
        <f>SUM(D95:D96)</f>
        <v>167250637.11616755</v>
      </c>
      <c r="E97" s="88">
        <f>SUM(E95:E96)</f>
        <v>353834102.04636329</v>
      </c>
      <c r="F97" s="85"/>
      <c r="G97" s="85"/>
      <c r="H97" s="85"/>
      <c r="I97" s="85"/>
      <c r="J97" s="51"/>
      <c r="K97" s="47"/>
      <c r="L97" s="51"/>
      <c r="M97" s="51"/>
    </row>
    <row r="98" spans="1:13" ht="12" thickTop="1" x14ac:dyDescent="0.2">
      <c r="A98" s="27" t="s">
        <v>52</v>
      </c>
      <c r="B98" s="87"/>
      <c r="C98" s="87"/>
      <c r="D98" s="87"/>
      <c r="E98" s="87"/>
      <c r="F98" s="85"/>
      <c r="G98" s="85"/>
      <c r="H98" s="85"/>
      <c r="I98" s="85"/>
      <c r="J98" s="51"/>
      <c r="K98" s="47"/>
      <c r="L98" s="51"/>
      <c r="M98" s="51"/>
    </row>
    <row r="99" spans="1:13" x14ac:dyDescent="0.2">
      <c r="A99" s="27"/>
      <c r="B99" s="87"/>
      <c r="C99" s="87"/>
      <c r="D99" s="87"/>
      <c r="E99" s="87"/>
      <c r="F99" s="85"/>
      <c r="G99" s="85"/>
      <c r="H99" s="85"/>
      <c r="I99" s="85"/>
      <c r="J99" s="51"/>
      <c r="K99" s="47"/>
      <c r="L99" s="51"/>
      <c r="M99" s="51"/>
    </row>
    <row r="100" spans="1:13" ht="12" thickBot="1" x14ac:dyDescent="0.25">
      <c r="A100" s="72" t="s">
        <v>237</v>
      </c>
      <c r="B100" s="72"/>
      <c r="C100" s="72"/>
      <c r="D100" s="72"/>
      <c r="E100" s="72"/>
      <c r="F100" s="85"/>
      <c r="G100" s="85"/>
      <c r="H100" s="85"/>
      <c r="I100" s="85"/>
      <c r="J100" s="51"/>
      <c r="K100" s="47"/>
      <c r="L100" s="51"/>
      <c r="M100" s="51"/>
    </row>
    <row r="101" spans="1:13" x14ac:dyDescent="0.2">
      <c r="A101" s="77" t="s">
        <v>224</v>
      </c>
      <c r="B101" s="57">
        <f>0.5*B69</f>
        <v>30284946.467874557</v>
      </c>
      <c r="C101" s="57">
        <f t="shared" ref="C101:D102" si="15">0.5*C69</f>
        <v>63071906.222675174</v>
      </c>
      <c r="D101" s="57">
        <f t="shared" si="15"/>
        <v>84645520.185545549</v>
      </c>
      <c r="E101" s="57">
        <f>SUM(B101:D101)</f>
        <v>178002372.87609529</v>
      </c>
      <c r="F101" s="85"/>
      <c r="G101" s="85"/>
      <c r="H101" s="85"/>
      <c r="I101" s="85"/>
      <c r="J101" s="51"/>
      <c r="K101" s="47"/>
      <c r="L101" s="51"/>
      <c r="M101" s="51"/>
    </row>
    <row r="102" spans="1:13" x14ac:dyDescent="0.2">
      <c r="A102" s="77" t="s">
        <v>238</v>
      </c>
      <c r="B102" s="57">
        <f>0.5*B70</f>
        <v>29679247.538517069</v>
      </c>
      <c r="C102" s="57">
        <f t="shared" si="15"/>
        <v>66225501.533808932</v>
      </c>
      <c r="D102" s="57">
        <f t="shared" si="15"/>
        <v>88877796.194822833</v>
      </c>
      <c r="E102" s="57">
        <f>SUM(B102:D102)</f>
        <v>184782545.26714885</v>
      </c>
      <c r="F102" s="55"/>
      <c r="G102" s="84"/>
      <c r="H102" s="84"/>
      <c r="I102" s="84"/>
    </row>
    <row r="103" spans="1:13" ht="12" thickBot="1" x14ac:dyDescent="0.25">
      <c r="A103" s="81" t="s">
        <v>0</v>
      </c>
      <c r="B103" s="82">
        <f>SUM(B101:B102)</f>
        <v>59964194.00639163</v>
      </c>
      <c r="C103" s="82">
        <f>SUM(C101:C102)</f>
        <v>129297407.75648411</v>
      </c>
      <c r="D103" s="82">
        <f>SUM(D101:D102)</f>
        <v>173523316.38036838</v>
      </c>
      <c r="E103" s="88">
        <f>SUM(E101:E102)</f>
        <v>362784918.14324415</v>
      </c>
      <c r="F103" s="84"/>
      <c r="G103" s="55"/>
      <c r="H103" s="55"/>
      <c r="I103" s="55"/>
    </row>
    <row r="104" spans="1:13" ht="12" thickTop="1" x14ac:dyDescent="0.2">
      <c r="A104" s="27" t="s">
        <v>52</v>
      </c>
      <c r="B104" s="87"/>
      <c r="C104" s="87"/>
      <c r="D104" s="87"/>
      <c r="E104" s="87"/>
      <c r="G104" s="89"/>
      <c r="H104" s="89"/>
      <c r="I104" s="89"/>
      <c r="J104" s="53"/>
    </row>
    <row r="105" spans="1:13" x14ac:dyDescent="0.2">
      <c r="A105" s="27"/>
      <c r="B105" s="87"/>
      <c r="C105" s="87"/>
      <c r="D105" s="87"/>
      <c r="E105" s="87"/>
      <c r="G105" s="9"/>
      <c r="H105" s="9"/>
      <c r="I105" s="9"/>
      <c r="J105" s="9"/>
    </row>
    <row r="106" spans="1:13" x14ac:dyDescent="0.2">
      <c r="A106" s="48" t="s">
        <v>218</v>
      </c>
      <c r="B106" s="85">
        <f>ROUND(B103/$E$103,4)</f>
        <v>0.1653</v>
      </c>
      <c r="C106" s="85">
        <f>ROUND(C103/$E$103,4)</f>
        <v>0.35639999999999999</v>
      </c>
      <c r="D106" s="85">
        <f>ROUND(D103/$E$103,4)</f>
        <v>0.4783</v>
      </c>
      <c r="E106" s="85">
        <f>SUM(B106:D106)</f>
        <v>1</v>
      </c>
    </row>
    <row r="107" spans="1:13" x14ac:dyDescent="0.2">
      <c r="A107" s="27"/>
      <c r="B107" s="114"/>
      <c r="C107" s="87"/>
      <c r="D107" s="87"/>
      <c r="E107" s="87"/>
      <c r="F107" s="55"/>
    </row>
    <row r="108" spans="1:13" x14ac:dyDescent="0.2">
      <c r="G108" s="55"/>
      <c r="H108" s="55"/>
      <c r="I108" s="55"/>
      <c r="J108" s="55"/>
      <c r="K108" s="55"/>
      <c r="L108" s="55"/>
      <c r="M108" s="55"/>
    </row>
    <row r="109" spans="1:13" x14ac:dyDescent="0.2">
      <c r="A109" s="48"/>
      <c r="B109" s="89"/>
      <c r="C109" s="89"/>
      <c r="D109" s="89"/>
      <c r="E109" s="89"/>
    </row>
    <row r="113" spans="2:5" x14ac:dyDescent="0.2">
      <c r="B113" s="55"/>
      <c r="E113" s="55"/>
    </row>
  </sheetData>
  <mergeCells count="2">
    <mergeCell ref="A16:D16"/>
    <mergeCell ref="H42:J4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Updated  - 06_11_2021</vt:lpstr>
      <vt:lpstr>3% Rec_FinalSAFE</vt:lpstr>
      <vt:lpstr>'Updated  - 06_11_2021'!Print_Area</vt:lpstr>
      <vt:lpstr>'Updated  - 06_11_2021'!Print_Titles</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Darnall, Tamara</dc:creator>
  <cp:lastModifiedBy>Leiferman, Bobbi</cp:lastModifiedBy>
  <cp:lastPrinted>2021-04-30T12:56:00Z</cp:lastPrinted>
  <dcterms:created xsi:type="dcterms:W3CDTF">2015-01-14T17:01:32Z</dcterms:created>
  <dcterms:modified xsi:type="dcterms:W3CDTF">2021-06-11T14:09:17Z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