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FY2026 State Aid\WEB Documents\"/>
    </mc:Choice>
  </mc:AlternateContent>
  <xr:revisionPtr revIDLastSave="0" documentId="13_ncr:1_{B120EE78-EB82-462C-BAE6-6FBC93DC2DC0}" xr6:coauthVersionLast="47" xr6:coauthVersionMax="47" xr10:uidLastSave="{00000000-0000-0000-0000-000000000000}"/>
  <bookViews>
    <workbookView xWindow="-108" yWindow="-108" windowWidth="23256" windowHeight="12456" xr2:uid="{BCFC16B1-2074-445B-AD9F-884E13995522}"/>
  </bookViews>
  <sheets>
    <sheet name="GSA Need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'GSA Need'!$A$5:$Q$155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'GSA Need'!$A$1:$Q$157</definedName>
    <definedName name="_xlnm.Print_Titles" localSheetId="0">'GSA Need'!$1:$5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5" i="1" l="1"/>
  <c r="M130" i="1"/>
  <c r="I130" i="1"/>
  <c r="M108" i="1"/>
  <c r="I108" i="1"/>
  <c r="M43" i="1"/>
  <c r="I43" i="1"/>
  <c r="E43" i="1"/>
  <c r="G43" i="1" s="1"/>
  <c r="M152" i="1"/>
  <c r="I152" i="1"/>
  <c r="E152" i="1"/>
  <c r="G152" i="1" s="1"/>
  <c r="M60" i="1"/>
  <c r="I60" i="1"/>
  <c r="E60" i="1"/>
  <c r="G60" i="1" s="1"/>
  <c r="M101" i="1"/>
  <c r="I101" i="1"/>
  <c r="E101" i="1"/>
  <c r="G101" i="1" s="1"/>
  <c r="M120" i="1"/>
  <c r="I120" i="1"/>
  <c r="E120" i="1"/>
  <c r="M36" i="1"/>
  <c r="I36" i="1"/>
  <c r="E36" i="1"/>
  <c r="G36" i="1" s="1"/>
  <c r="M48" i="1"/>
  <c r="I48" i="1"/>
  <c r="M16" i="1"/>
  <c r="I16" i="1"/>
  <c r="E16" i="1"/>
  <c r="G16" i="1" s="1"/>
  <c r="M8" i="1"/>
  <c r="I8" i="1"/>
  <c r="E8" i="1"/>
  <c r="F8" i="1" s="1"/>
  <c r="M134" i="1"/>
  <c r="I134" i="1"/>
  <c r="M110" i="1"/>
  <c r="I110" i="1"/>
  <c r="E110" i="1"/>
  <c r="M92" i="1"/>
  <c r="I92" i="1"/>
  <c r="E92" i="1"/>
  <c r="G92" i="1"/>
  <c r="M28" i="1"/>
  <c r="I28" i="1"/>
  <c r="E28" i="1"/>
  <c r="F28" i="1" s="1"/>
  <c r="G28" i="1"/>
  <c r="M33" i="1"/>
  <c r="I33" i="1"/>
  <c r="E33" i="1"/>
  <c r="G33" i="1" s="1"/>
  <c r="M149" i="1"/>
  <c r="I149" i="1"/>
  <c r="E149" i="1"/>
  <c r="F149" i="1" s="1"/>
  <c r="G149" i="1"/>
  <c r="M7" i="1"/>
  <c r="I7" i="1"/>
  <c r="E7" i="1"/>
  <c r="F7" i="1" s="1"/>
  <c r="M126" i="1"/>
  <c r="I126" i="1"/>
  <c r="M106" i="1"/>
  <c r="I106" i="1"/>
  <c r="M73" i="1"/>
  <c r="I73" i="1"/>
  <c r="E73" i="1"/>
  <c r="G73" i="1" s="1"/>
  <c r="M116" i="1"/>
  <c r="I116" i="1"/>
  <c r="E116" i="1"/>
  <c r="F116" i="1" s="1"/>
  <c r="G116" i="1"/>
  <c r="M41" i="1"/>
  <c r="I41" i="1"/>
  <c r="E41" i="1"/>
  <c r="G41" i="1" s="1"/>
  <c r="M118" i="1"/>
  <c r="I118" i="1"/>
  <c r="M151" i="1"/>
  <c r="I151" i="1"/>
  <c r="E151" i="1"/>
  <c r="G151" i="1" s="1"/>
  <c r="M148" i="1"/>
  <c r="I148" i="1"/>
  <c r="E148" i="1"/>
  <c r="G148" i="1" s="1"/>
  <c r="M127" i="1"/>
  <c r="I127" i="1"/>
  <c r="E127" i="1"/>
  <c r="F127" i="1" s="1"/>
  <c r="G127" i="1"/>
  <c r="M117" i="1"/>
  <c r="I117" i="1"/>
  <c r="E117" i="1"/>
  <c r="M123" i="1"/>
  <c r="I123" i="1"/>
  <c r="E123" i="1"/>
  <c r="F123" i="1" s="1"/>
  <c r="Q75" i="1"/>
  <c r="M75" i="1"/>
  <c r="I75" i="1"/>
  <c r="E75" i="1"/>
  <c r="G75" i="1" s="1"/>
  <c r="M61" i="1"/>
  <c r="I61" i="1"/>
  <c r="M87" i="1"/>
  <c r="I87" i="1"/>
  <c r="E87" i="1"/>
  <c r="G87" i="1" s="1"/>
  <c r="M17" i="1"/>
  <c r="I17" i="1"/>
  <c r="M137" i="1"/>
  <c r="I137" i="1"/>
  <c r="M115" i="1"/>
  <c r="I115" i="1"/>
  <c r="E115" i="1"/>
  <c r="G115" i="1" s="1"/>
  <c r="M104" i="1"/>
  <c r="I104" i="1"/>
  <c r="E104" i="1"/>
  <c r="F104" i="1" s="1"/>
  <c r="M72" i="1"/>
  <c r="I72" i="1"/>
  <c r="M42" i="1"/>
  <c r="I42" i="1"/>
  <c r="E42" i="1"/>
  <c r="F42" i="1" s="1"/>
  <c r="M32" i="1"/>
  <c r="I32" i="1"/>
  <c r="E32" i="1"/>
  <c r="G32" i="1" s="1"/>
  <c r="M55" i="1"/>
  <c r="I55" i="1"/>
  <c r="E55" i="1"/>
  <c r="G55" i="1" s="1"/>
  <c r="M144" i="1"/>
  <c r="I144" i="1"/>
  <c r="M132" i="1"/>
  <c r="I132" i="1"/>
  <c r="E132" i="1"/>
  <c r="M121" i="1"/>
  <c r="I121" i="1"/>
  <c r="M59" i="1"/>
  <c r="I59" i="1"/>
  <c r="E59" i="1"/>
  <c r="F59" i="1" s="1"/>
  <c r="M38" i="1"/>
  <c r="I38" i="1"/>
  <c r="M20" i="1"/>
  <c r="I20" i="1"/>
  <c r="M13" i="1"/>
  <c r="I13" i="1"/>
  <c r="E13" i="1"/>
  <c r="G13" i="1" s="1"/>
  <c r="M76" i="1"/>
  <c r="I76" i="1"/>
  <c r="E76" i="1"/>
  <c r="G76" i="1" s="1"/>
  <c r="M146" i="1"/>
  <c r="I146" i="1"/>
  <c r="E146" i="1"/>
  <c r="F146" i="1" s="1"/>
  <c r="G146" i="1"/>
  <c r="M53" i="1"/>
  <c r="I53" i="1"/>
  <c r="M96" i="1"/>
  <c r="I96" i="1"/>
  <c r="M85" i="1"/>
  <c r="I85" i="1"/>
  <c r="E85" i="1"/>
  <c r="F85" i="1" s="1"/>
  <c r="M22" i="1"/>
  <c r="I22" i="1"/>
  <c r="M89" i="1"/>
  <c r="I89" i="1"/>
  <c r="E89" i="1"/>
  <c r="F89" i="1" s="1"/>
  <c r="M52" i="1"/>
  <c r="I52" i="1"/>
  <c r="M93" i="1"/>
  <c r="I93" i="1"/>
  <c r="E93" i="1"/>
  <c r="M102" i="1"/>
  <c r="I102" i="1"/>
  <c r="E102" i="1"/>
  <c r="G102" i="1" s="1"/>
  <c r="M25" i="1"/>
  <c r="I25" i="1"/>
  <c r="E25" i="1"/>
  <c r="F25" i="1" s="1"/>
  <c r="G25" i="1"/>
  <c r="M90" i="1"/>
  <c r="I90" i="1"/>
  <c r="E90" i="1"/>
  <c r="G90" i="1" s="1"/>
  <c r="M128" i="1"/>
  <c r="I128" i="1"/>
  <c r="E128" i="1"/>
  <c r="G128" i="1" s="1"/>
  <c r="M88" i="1"/>
  <c r="I88" i="1"/>
  <c r="E88" i="1"/>
  <c r="M68" i="1"/>
  <c r="I68" i="1"/>
  <c r="M26" i="1"/>
  <c r="I26" i="1"/>
  <c r="M125" i="1"/>
  <c r="I125" i="1"/>
  <c r="M86" i="1"/>
  <c r="I86" i="1"/>
  <c r="E86" i="1"/>
  <c r="G86" i="1" s="1"/>
  <c r="M109" i="1"/>
  <c r="I109" i="1"/>
  <c r="E109" i="1"/>
  <c r="F109" i="1" s="1"/>
  <c r="G109" i="1"/>
  <c r="H109" i="1" s="1"/>
  <c r="J109" i="1" s="1"/>
  <c r="M91" i="1"/>
  <c r="I91" i="1"/>
  <c r="M30" i="1"/>
  <c r="I30" i="1"/>
  <c r="M84" i="1"/>
  <c r="I84" i="1"/>
  <c r="E84" i="1"/>
  <c r="G84" i="1" s="1"/>
  <c r="M37" i="1"/>
  <c r="I37" i="1"/>
  <c r="M10" i="1"/>
  <c r="I10" i="1"/>
  <c r="E10" i="1"/>
  <c r="F10" i="1" s="1"/>
  <c r="M81" i="1"/>
  <c r="I81" i="1"/>
  <c r="M143" i="1"/>
  <c r="I143" i="1"/>
  <c r="E143" i="1"/>
  <c r="G143" i="1" s="1"/>
  <c r="M82" i="1"/>
  <c r="I82" i="1"/>
  <c r="M71" i="1"/>
  <c r="I71" i="1"/>
  <c r="E71" i="1"/>
  <c r="G71" i="1" s="1"/>
  <c r="M131" i="1"/>
  <c r="I131" i="1"/>
  <c r="E131" i="1"/>
  <c r="F131" i="1" s="1"/>
  <c r="G131" i="1"/>
  <c r="M111" i="1"/>
  <c r="I111" i="1"/>
  <c r="E111" i="1"/>
  <c r="F111" i="1" s="1"/>
  <c r="M97" i="1"/>
  <c r="I97" i="1"/>
  <c r="M58" i="1"/>
  <c r="I58" i="1"/>
  <c r="E58" i="1"/>
  <c r="G58" i="1" s="1"/>
  <c r="M112" i="1"/>
  <c r="I112" i="1"/>
  <c r="M67" i="1"/>
  <c r="I67" i="1"/>
  <c r="E67" i="1"/>
  <c r="M21" i="1"/>
  <c r="I21" i="1"/>
  <c r="E21" i="1"/>
  <c r="G21" i="1" s="1"/>
  <c r="M66" i="1"/>
  <c r="I66" i="1"/>
  <c r="E66" i="1"/>
  <c r="F66" i="1" s="1"/>
  <c r="G66" i="1"/>
  <c r="M99" i="1"/>
  <c r="I99" i="1"/>
  <c r="M65" i="1"/>
  <c r="I65" i="1"/>
  <c r="E65" i="1"/>
  <c r="F65" i="1" s="1"/>
  <c r="M50" i="1"/>
  <c r="I50" i="1"/>
  <c r="G50" i="1"/>
  <c r="F50" i="1"/>
  <c r="E50" i="1"/>
  <c r="M27" i="1"/>
  <c r="I27" i="1"/>
  <c r="E27" i="1"/>
  <c r="G27" i="1" s="1"/>
  <c r="M64" i="1"/>
  <c r="I64" i="1"/>
  <c r="M124" i="1"/>
  <c r="I124" i="1"/>
  <c r="E124" i="1"/>
  <c r="F124" i="1" s="1"/>
  <c r="M62" i="1"/>
  <c r="I62" i="1"/>
  <c r="E62" i="1"/>
  <c r="F62" i="1" s="1"/>
  <c r="G62" i="1"/>
  <c r="M24" i="1"/>
  <c r="I24" i="1"/>
  <c r="E24" i="1"/>
  <c r="F24" i="1" s="1"/>
  <c r="M98" i="1"/>
  <c r="I98" i="1"/>
  <c r="E98" i="1"/>
  <c r="M54" i="1"/>
  <c r="I54" i="1"/>
  <c r="M107" i="1"/>
  <c r="I107" i="1"/>
  <c r="M74" i="1"/>
  <c r="I74" i="1"/>
  <c r="E74" i="1"/>
  <c r="M45" i="1"/>
  <c r="I45" i="1"/>
  <c r="M78" i="1"/>
  <c r="I78" i="1"/>
  <c r="E78" i="1"/>
  <c r="M46" i="1"/>
  <c r="I46" i="1"/>
  <c r="E46" i="1"/>
  <c r="M19" i="1"/>
  <c r="I19" i="1"/>
  <c r="E19" i="1"/>
  <c r="F19" i="1" s="1"/>
  <c r="G19" i="1"/>
  <c r="M34" i="1"/>
  <c r="I34" i="1"/>
  <c r="M11" i="1"/>
  <c r="I11" i="1"/>
  <c r="E11" i="1"/>
  <c r="F11" i="1" s="1"/>
  <c r="G11" i="1"/>
  <c r="M129" i="1"/>
  <c r="I129" i="1"/>
  <c r="E129" i="1"/>
  <c r="F129" i="1" s="1"/>
  <c r="G129" i="1"/>
  <c r="M44" i="1"/>
  <c r="I44" i="1"/>
  <c r="M40" i="1"/>
  <c r="I40" i="1"/>
  <c r="E40" i="1"/>
  <c r="G40" i="1" s="1"/>
  <c r="M142" i="1"/>
  <c r="I142" i="1"/>
  <c r="M140" i="1"/>
  <c r="I140" i="1"/>
  <c r="E140" i="1"/>
  <c r="G140" i="1" s="1"/>
  <c r="M103" i="1"/>
  <c r="I103" i="1"/>
  <c r="E103" i="1"/>
  <c r="F103" i="1" s="1"/>
  <c r="M100" i="1"/>
  <c r="I100" i="1"/>
  <c r="M51" i="1"/>
  <c r="I51" i="1"/>
  <c r="E51" i="1"/>
  <c r="F51" i="1"/>
  <c r="M47" i="1"/>
  <c r="I47" i="1"/>
  <c r="M35" i="1"/>
  <c r="I35" i="1"/>
  <c r="E35" i="1"/>
  <c r="G35" i="1" s="1"/>
  <c r="M136" i="1"/>
  <c r="I136" i="1"/>
  <c r="E136" i="1"/>
  <c r="F136" i="1" s="1"/>
  <c r="G136" i="1"/>
  <c r="M95" i="1"/>
  <c r="I95" i="1"/>
  <c r="E95" i="1"/>
  <c r="F95" i="1" s="1"/>
  <c r="H95" i="1" s="1"/>
  <c r="J95" i="1" s="1"/>
  <c r="K95" i="1" s="1"/>
  <c r="G95" i="1"/>
  <c r="M94" i="1"/>
  <c r="I94" i="1"/>
  <c r="E94" i="1"/>
  <c r="G94" i="1" s="1"/>
  <c r="M141" i="1"/>
  <c r="I141" i="1"/>
  <c r="M139" i="1"/>
  <c r="I139" i="1"/>
  <c r="E139" i="1"/>
  <c r="G139" i="1" s="1"/>
  <c r="M69" i="1"/>
  <c r="I69" i="1"/>
  <c r="E69" i="1"/>
  <c r="G69" i="1" s="1"/>
  <c r="M56" i="1"/>
  <c r="I56" i="1"/>
  <c r="E56" i="1"/>
  <c r="G56" i="1" s="1"/>
  <c r="M79" i="1"/>
  <c r="I79" i="1"/>
  <c r="M133" i="1"/>
  <c r="I133" i="1"/>
  <c r="G133" i="1"/>
  <c r="E133" i="1"/>
  <c r="F133" i="1" s="1"/>
  <c r="M147" i="1"/>
  <c r="I147" i="1"/>
  <c r="E147" i="1"/>
  <c r="G147" i="1" s="1"/>
  <c r="M31" i="1"/>
  <c r="I31" i="1"/>
  <c r="E31" i="1"/>
  <c r="G31" i="1" s="1"/>
  <c r="M114" i="1"/>
  <c r="I114" i="1"/>
  <c r="E114" i="1"/>
  <c r="F114" i="1" s="1"/>
  <c r="G114" i="1"/>
  <c r="M135" i="1"/>
  <c r="I135" i="1"/>
  <c r="E135" i="1"/>
  <c r="F135" i="1" s="1"/>
  <c r="M9" i="1"/>
  <c r="I9" i="1"/>
  <c r="E9" i="1"/>
  <c r="F9" i="1" s="1"/>
  <c r="G9" i="1"/>
  <c r="M70" i="1"/>
  <c r="I70" i="1"/>
  <c r="E70" i="1"/>
  <c r="G70" i="1" s="1"/>
  <c r="M105" i="1"/>
  <c r="I105" i="1"/>
  <c r="E105" i="1"/>
  <c r="G105" i="1" s="1"/>
  <c r="M14" i="1"/>
  <c r="I14" i="1"/>
  <c r="E14" i="1"/>
  <c r="M83" i="1"/>
  <c r="I83" i="1"/>
  <c r="E83" i="1"/>
  <c r="G83" i="1" s="1"/>
  <c r="M29" i="1"/>
  <c r="I29" i="1"/>
  <c r="M63" i="1"/>
  <c r="I63" i="1"/>
  <c r="M138" i="1"/>
  <c r="I138" i="1"/>
  <c r="M57" i="1"/>
  <c r="I57" i="1"/>
  <c r="M6" i="1"/>
  <c r="I6" i="1"/>
  <c r="E6" i="1"/>
  <c r="G6" i="1" s="1"/>
  <c r="M39" i="1"/>
  <c r="I39" i="1"/>
  <c r="E39" i="1"/>
  <c r="F39" i="1" s="1"/>
  <c r="G39" i="1"/>
  <c r="M122" i="1"/>
  <c r="I122" i="1"/>
  <c r="E122" i="1"/>
  <c r="F122" i="1" s="1"/>
  <c r="M49" i="1"/>
  <c r="I49" i="1"/>
  <c r="E49" i="1"/>
  <c r="F49" i="1" s="1"/>
  <c r="M23" i="1"/>
  <c r="I23" i="1"/>
  <c r="E23" i="1"/>
  <c r="G23" i="1" s="1"/>
  <c r="M119" i="1"/>
  <c r="I119" i="1"/>
  <c r="E119" i="1"/>
  <c r="F119" i="1" s="1"/>
  <c r="M18" i="1"/>
  <c r="I18" i="1"/>
  <c r="M12" i="1"/>
  <c r="I12" i="1"/>
  <c r="M15" i="1"/>
  <c r="I15" i="1"/>
  <c r="M150" i="1"/>
  <c r="I150" i="1"/>
  <c r="E150" i="1"/>
  <c r="M80" i="1"/>
  <c r="I80" i="1"/>
  <c r="M77" i="1"/>
  <c r="I77" i="1"/>
  <c r="E77" i="1"/>
  <c r="F77" i="1" s="1"/>
  <c r="G77" i="1"/>
  <c r="M145" i="1"/>
  <c r="I145" i="1"/>
  <c r="E145" i="1"/>
  <c r="G145" i="1" s="1"/>
  <c r="M113" i="1"/>
  <c r="I113" i="1"/>
  <c r="G135" i="1" l="1"/>
  <c r="H135" i="1" s="1"/>
  <c r="J135" i="1" s="1"/>
  <c r="H39" i="1"/>
  <c r="H133" i="1"/>
  <c r="J133" i="1" s="1"/>
  <c r="G124" i="1"/>
  <c r="G85" i="1"/>
  <c r="F13" i="1"/>
  <c r="H13" i="1" s="1"/>
  <c r="J13" i="1" s="1"/>
  <c r="G103" i="1"/>
  <c r="H103" i="1" s="1"/>
  <c r="J103" i="1" s="1"/>
  <c r="H85" i="1"/>
  <c r="J85" i="1" s="1"/>
  <c r="H50" i="1"/>
  <c r="J50" i="1" s="1"/>
  <c r="K50" i="1" s="1"/>
  <c r="H40" i="1"/>
  <c r="J40" i="1" s="1"/>
  <c r="K40" i="1" s="1"/>
  <c r="O40" i="1" s="1"/>
  <c r="Q40" i="1" s="1"/>
  <c r="O95" i="1"/>
  <c r="Q95" i="1" s="1"/>
  <c r="F40" i="1"/>
  <c r="G65" i="1"/>
  <c r="H65" i="1" s="1"/>
  <c r="J65" i="1" s="1"/>
  <c r="K65" i="1" s="1"/>
  <c r="O65" i="1" s="1"/>
  <c r="Q65" i="1" s="1"/>
  <c r="F32" i="1"/>
  <c r="H32" i="1" s="1"/>
  <c r="J32" i="1" s="1"/>
  <c r="K32" i="1" s="1"/>
  <c r="O32" i="1" s="1"/>
  <c r="Q32" i="1" s="1"/>
  <c r="G104" i="1"/>
  <c r="H104" i="1" s="1"/>
  <c r="J104" i="1" s="1"/>
  <c r="K104" i="1" s="1"/>
  <c r="O104" i="1" s="1"/>
  <c r="Q104" i="1" s="1"/>
  <c r="F90" i="1"/>
  <c r="H90" i="1" s="1"/>
  <c r="J90" i="1" s="1"/>
  <c r="H114" i="1"/>
  <c r="J114" i="1" s="1"/>
  <c r="K114" i="1" s="1"/>
  <c r="O114" i="1" s="1"/>
  <c r="Q114" i="1" s="1"/>
  <c r="F41" i="1"/>
  <c r="H41" i="1" s="1"/>
  <c r="J41" i="1" s="1"/>
  <c r="K41" i="1" s="1"/>
  <c r="O41" i="1" s="1"/>
  <c r="Q41" i="1" s="1"/>
  <c r="F70" i="1"/>
  <c r="H70" i="1" s="1"/>
  <c r="J70" i="1" s="1"/>
  <c r="K70" i="1" s="1"/>
  <c r="O70" i="1" s="1"/>
  <c r="Q70" i="1" s="1"/>
  <c r="G24" i="1"/>
  <c r="H24" i="1" s="1"/>
  <c r="J24" i="1" s="1"/>
  <c r="H28" i="1"/>
  <c r="J28" i="1" s="1"/>
  <c r="G49" i="1"/>
  <c r="H49" i="1" s="1"/>
  <c r="J49" i="1" s="1"/>
  <c r="H129" i="1"/>
  <c r="J129" i="1" s="1"/>
  <c r="H146" i="1"/>
  <c r="J146" i="1" s="1"/>
  <c r="G42" i="1"/>
  <c r="H42" i="1" s="1"/>
  <c r="J42" i="1" s="1"/>
  <c r="F101" i="1"/>
  <c r="H101" i="1" s="1"/>
  <c r="J101" i="1" s="1"/>
  <c r="H116" i="1"/>
  <c r="J116" i="1" s="1"/>
  <c r="K116" i="1" s="1"/>
  <c r="O116" i="1" s="1"/>
  <c r="Q116" i="1" s="1"/>
  <c r="F86" i="1"/>
  <c r="H86" i="1" s="1"/>
  <c r="J86" i="1" s="1"/>
  <c r="K86" i="1" s="1"/>
  <c r="O86" i="1" s="1"/>
  <c r="Q86" i="1" s="1"/>
  <c r="F102" i="1"/>
  <c r="H102" i="1" s="1"/>
  <c r="J102" i="1" s="1"/>
  <c r="G122" i="1"/>
  <c r="H122" i="1" s="1"/>
  <c r="J122" i="1" s="1"/>
  <c r="H136" i="1"/>
  <c r="J136" i="1" s="1"/>
  <c r="K136" i="1" s="1"/>
  <c r="O136" i="1" s="1"/>
  <c r="Q136" i="1" s="1"/>
  <c r="F16" i="1"/>
  <c r="H16" i="1" s="1"/>
  <c r="J16" i="1" s="1"/>
  <c r="K16" i="1" s="1"/>
  <c r="G111" i="1"/>
  <c r="H124" i="1"/>
  <c r="J124" i="1" s="1"/>
  <c r="K124" i="1" s="1"/>
  <c r="O124" i="1" s="1"/>
  <c r="Q124" i="1" s="1"/>
  <c r="H111" i="1"/>
  <c r="J111" i="1" s="1"/>
  <c r="K111" i="1" s="1"/>
  <c r="O111" i="1" s="1"/>
  <c r="Q111" i="1" s="1"/>
  <c r="G59" i="1"/>
  <c r="H59" i="1" s="1"/>
  <c r="J59" i="1" s="1"/>
  <c r="H149" i="1"/>
  <c r="J149" i="1" s="1"/>
  <c r="F44" i="1"/>
  <c r="H19" i="1"/>
  <c r="J19" i="1" s="1"/>
  <c r="K85" i="1"/>
  <c r="O85" i="1" s="1"/>
  <c r="Q85" i="1" s="1"/>
  <c r="K133" i="1"/>
  <c r="O133" i="1" s="1"/>
  <c r="Q133" i="1" s="1"/>
  <c r="K109" i="1"/>
  <c r="O109" i="1"/>
  <c r="Q109" i="1" s="1"/>
  <c r="H25" i="1"/>
  <c r="J25" i="1" s="1"/>
  <c r="K135" i="1"/>
  <c r="O135" i="1"/>
  <c r="Q135" i="1" s="1"/>
  <c r="H77" i="1"/>
  <c r="J77" i="1" s="1"/>
  <c r="E142" i="1"/>
  <c r="G142" i="1" s="1"/>
  <c r="H9" i="1"/>
  <c r="J9" i="1" s="1"/>
  <c r="F67" i="1"/>
  <c r="G89" i="1"/>
  <c r="H89" i="1" s="1"/>
  <c r="J89" i="1" s="1"/>
  <c r="F36" i="1"/>
  <c r="H36" i="1" s="1"/>
  <c r="J36" i="1" s="1"/>
  <c r="G46" i="1"/>
  <c r="F74" i="1"/>
  <c r="H74" i="1" s="1"/>
  <c r="J74" i="1" s="1"/>
  <c r="F105" i="1"/>
  <c r="H105" i="1" s="1"/>
  <c r="J105" i="1" s="1"/>
  <c r="E80" i="1"/>
  <c r="G80" i="1" s="1"/>
  <c r="F83" i="1"/>
  <c r="H83" i="1" s="1"/>
  <c r="J83" i="1" s="1"/>
  <c r="E125" i="1"/>
  <c r="G125" i="1" s="1"/>
  <c r="E38" i="1"/>
  <c r="G38" i="1" s="1"/>
  <c r="F94" i="1"/>
  <c r="H94" i="1" s="1"/>
  <c r="J94" i="1" s="1"/>
  <c r="E108" i="1"/>
  <c r="F108" i="1" s="1"/>
  <c r="G132" i="1"/>
  <c r="F132" i="1"/>
  <c r="E53" i="1"/>
  <c r="G53" i="1" s="1"/>
  <c r="F53" i="1"/>
  <c r="F73" i="1"/>
  <c r="H73" i="1" s="1"/>
  <c r="J73" i="1" s="1"/>
  <c r="G74" i="1"/>
  <c r="E44" i="1"/>
  <c r="G44" i="1" s="1"/>
  <c r="E100" i="1"/>
  <c r="F100" i="1" s="1"/>
  <c r="E30" i="1"/>
  <c r="F30" i="1" s="1"/>
  <c r="E144" i="1"/>
  <c r="G144" i="1" s="1"/>
  <c r="F29" i="1"/>
  <c r="H29" i="1" s="1"/>
  <c r="J29" i="1" s="1"/>
  <c r="F27" i="1"/>
  <c r="H27" i="1" s="1"/>
  <c r="J27" i="1" s="1"/>
  <c r="K146" i="1"/>
  <c r="O146" i="1" s="1"/>
  <c r="Q146" i="1" s="1"/>
  <c r="E37" i="1"/>
  <c r="G37" i="1" s="1"/>
  <c r="F37" i="1"/>
  <c r="H37" i="1" s="1"/>
  <c r="J37" i="1" s="1"/>
  <c r="E138" i="1"/>
  <c r="G138" i="1" s="1"/>
  <c r="E20" i="1"/>
  <c r="G20" i="1" s="1"/>
  <c r="E17" i="1"/>
  <c r="G17" i="1" s="1"/>
  <c r="E121" i="1"/>
  <c r="G121" i="1" s="1"/>
  <c r="F145" i="1"/>
  <c r="H145" i="1" s="1"/>
  <c r="J145" i="1" s="1"/>
  <c r="F76" i="1"/>
  <c r="H76" i="1" s="1"/>
  <c r="J76" i="1" s="1"/>
  <c r="E54" i="1"/>
  <c r="F54" i="1" s="1"/>
  <c r="H11" i="1"/>
  <c r="J11" i="1" s="1"/>
  <c r="F93" i="1"/>
  <c r="F139" i="1"/>
  <c r="H139" i="1" s="1"/>
  <c r="J139" i="1" s="1"/>
  <c r="E18" i="1"/>
  <c r="F18" i="1" s="1"/>
  <c r="F56" i="1"/>
  <c r="H56" i="1" s="1"/>
  <c r="J56" i="1" s="1"/>
  <c r="J39" i="1"/>
  <c r="G48" i="1"/>
  <c r="E72" i="1"/>
  <c r="G72" i="1" s="1"/>
  <c r="H127" i="1"/>
  <c r="J127" i="1" s="1"/>
  <c r="F23" i="1"/>
  <c r="H23" i="1" s="1"/>
  <c r="J23" i="1" s="1"/>
  <c r="G78" i="1"/>
  <c r="H66" i="1"/>
  <c r="J66" i="1" s="1"/>
  <c r="E68" i="1"/>
  <c r="G68" i="1" s="1"/>
  <c r="F128" i="1"/>
  <c r="H128" i="1" s="1"/>
  <c r="J128" i="1" s="1"/>
  <c r="E57" i="1"/>
  <c r="F57" i="1" s="1"/>
  <c r="F78" i="1"/>
  <c r="H78" i="1" s="1"/>
  <c r="J78" i="1" s="1"/>
  <c r="H62" i="1"/>
  <c r="J62" i="1" s="1"/>
  <c r="E15" i="1"/>
  <c r="G15" i="1" s="1"/>
  <c r="E81" i="1"/>
  <c r="G81" i="1" s="1"/>
  <c r="F81" i="1"/>
  <c r="C153" i="1"/>
  <c r="E113" i="1"/>
  <c r="F113" i="1" s="1"/>
  <c r="F6" i="1"/>
  <c r="H6" i="1" s="1"/>
  <c r="J6" i="1" s="1"/>
  <c r="E79" i="1"/>
  <c r="G79" i="1" s="1"/>
  <c r="F140" i="1"/>
  <c r="H140" i="1" s="1"/>
  <c r="J140" i="1" s="1"/>
  <c r="E82" i="1"/>
  <c r="F82" i="1" s="1"/>
  <c r="D153" i="1"/>
  <c r="E34" i="1"/>
  <c r="F34" i="1" s="1"/>
  <c r="F46" i="1"/>
  <c r="F33" i="1"/>
  <c r="H33" i="1" s="1"/>
  <c r="J33" i="1" s="1"/>
  <c r="G14" i="1"/>
  <c r="E141" i="1"/>
  <c r="G141" i="1" s="1"/>
  <c r="E45" i="1"/>
  <c r="G45" i="1" s="1"/>
  <c r="E64" i="1"/>
  <c r="G64" i="1" s="1"/>
  <c r="E97" i="1"/>
  <c r="F97" i="1" s="1"/>
  <c r="H131" i="1"/>
  <c r="J131" i="1" s="1"/>
  <c r="G91" i="1"/>
  <c r="E26" i="1"/>
  <c r="G26" i="1" s="1"/>
  <c r="G7" i="1"/>
  <c r="H7" i="1" s="1"/>
  <c r="J7" i="1" s="1"/>
  <c r="G120" i="1"/>
  <c r="F150" i="1"/>
  <c r="G112" i="1"/>
  <c r="E91" i="1"/>
  <c r="F91" i="1" s="1"/>
  <c r="F88" i="1"/>
  <c r="G52" i="1"/>
  <c r="K13" i="1"/>
  <c r="O13" i="1" s="1"/>
  <c r="Q13" i="1" s="1"/>
  <c r="F148" i="1"/>
  <c r="H148" i="1" s="1"/>
  <c r="J148" i="1" s="1"/>
  <c r="E106" i="1"/>
  <c r="G106" i="1" s="1"/>
  <c r="F120" i="1"/>
  <c r="F60" i="1"/>
  <c r="H60" i="1" s="1"/>
  <c r="J60" i="1" s="1"/>
  <c r="N153" i="1"/>
  <c r="G150" i="1"/>
  <c r="G119" i="1"/>
  <c r="H119" i="1" s="1"/>
  <c r="J119" i="1" s="1"/>
  <c r="F35" i="1"/>
  <c r="H35" i="1" s="1"/>
  <c r="J35" i="1" s="1"/>
  <c r="E112" i="1"/>
  <c r="F112" i="1" s="1"/>
  <c r="G88" i="1"/>
  <c r="E52" i="1"/>
  <c r="F52" i="1" s="1"/>
  <c r="E48" i="1"/>
  <c r="F48" i="1" s="1"/>
  <c r="P153" i="1"/>
  <c r="E99" i="1"/>
  <c r="G99" i="1" s="1"/>
  <c r="F21" i="1"/>
  <c r="H21" i="1" s="1"/>
  <c r="J21" i="1" s="1"/>
  <c r="G10" i="1"/>
  <c r="H10" i="1" s="1"/>
  <c r="J10" i="1" s="1"/>
  <c r="E137" i="1"/>
  <c r="F137" i="1" s="1"/>
  <c r="F87" i="1"/>
  <c r="H87" i="1" s="1"/>
  <c r="J87" i="1" s="1"/>
  <c r="F75" i="1"/>
  <c r="H75" i="1" s="1"/>
  <c r="J75" i="1" s="1"/>
  <c r="G117" i="1"/>
  <c r="G8" i="1"/>
  <c r="H8" i="1" s="1"/>
  <c r="J8" i="1" s="1"/>
  <c r="F115" i="1"/>
  <c r="H115" i="1" s="1"/>
  <c r="J115" i="1" s="1"/>
  <c r="E29" i="1"/>
  <c r="G29" i="1" s="1"/>
  <c r="F147" i="1"/>
  <c r="H147" i="1" s="1"/>
  <c r="J147" i="1" s="1"/>
  <c r="E96" i="1"/>
  <c r="F96" i="1" s="1"/>
  <c r="F14" i="1"/>
  <c r="F69" i="1"/>
  <c r="H69" i="1" s="1"/>
  <c r="J69" i="1" s="1"/>
  <c r="E22" i="1"/>
  <c r="G22" i="1" s="1"/>
  <c r="E118" i="1"/>
  <c r="G118" i="1" s="1"/>
  <c r="L153" i="1"/>
  <c r="E63" i="1"/>
  <c r="G63" i="1" s="1"/>
  <c r="F31" i="1"/>
  <c r="H31" i="1" s="1"/>
  <c r="J31" i="1" s="1"/>
  <c r="F143" i="1"/>
  <c r="H143" i="1" s="1"/>
  <c r="J143" i="1" s="1"/>
  <c r="F55" i="1"/>
  <c r="H55" i="1" s="1"/>
  <c r="J55" i="1" s="1"/>
  <c r="F117" i="1"/>
  <c r="G110" i="1"/>
  <c r="F110" i="1"/>
  <c r="H110" i="1" s="1"/>
  <c r="J110" i="1" s="1"/>
  <c r="G51" i="1"/>
  <c r="H51" i="1" s="1"/>
  <c r="J51" i="1" s="1"/>
  <c r="E126" i="1"/>
  <c r="G126" i="1" s="1"/>
  <c r="E107" i="1"/>
  <c r="G107" i="1" s="1"/>
  <c r="G67" i="1"/>
  <c r="F71" i="1"/>
  <c r="H71" i="1" s="1"/>
  <c r="J71" i="1" s="1"/>
  <c r="E47" i="1"/>
  <c r="G47" i="1" s="1"/>
  <c r="F58" i="1"/>
  <c r="H58" i="1" s="1"/>
  <c r="J58" i="1" s="1"/>
  <c r="F92" i="1"/>
  <c r="H92" i="1" s="1"/>
  <c r="J92" i="1" s="1"/>
  <c r="F98" i="1"/>
  <c r="E12" i="1"/>
  <c r="G12" i="1" s="1"/>
  <c r="F12" i="1"/>
  <c r="G98" i="1"/>
  <c r="E134" i="1"/>
  <c r="F134" i="1" s="1"/>
  <c r="E61" i="1"/>
  <c r="G61" i="1" s="1"/>
  <c r="F43" i="1"/>
  <c r="H43" i="1" s="1"/>
  <c r="J43" i="1" s="1"/>
  <c r="G123" i="1"/>
  <c r="H123" i="1" s="1"/>
  <c r="J123" i="1" s="1"/>
  <c r="F84" i="1"/>
  <c r="H84" i="1" s="1"/>
  <c r="J84" i="1" s="1"/>
  <c r="G93" i="1"/>
  <c r="F152" i="1"/>
  <c r="H152" i="1" s="1"/>
  <c r="J152" i="1" s="1"/>
  <c r="F151" i="1"/>
  <c r="H151" i="1" s="1"/>
  <c r="J151" i="1" s="1"/>
  <c r="E130" i="1"/>
  <c r="G130" i="1" s="1"/>
  <c r="K103" i="1" l="1"/>
  <c r="O103" i="1" s="1"/>
  <c r="Q103" i="1" s="1"/>
  <c r="G100" i="1"/>
  <c r="F142" i="1"/>
  <c r="H142" i="1" s="1"/>
  <c r="J142" i="1" s="1"/>
  <c r="G34" i="1"/>
  <c r="G30" i="1"/>
  <c r="H30" i="1" s="1"/>
  <c r="J30" i="1" s="1"/>
  <c r="K30" i="1" s="1"/>
  <c r="O30" i="1" s="1"/>
  <c r="Q30" i="1" s="1"/>
  <c r="G54" i="1"/>
  <c r="F130" i="1"/>
  <c r="H130" i="1" s="1"/>
  <c r="J130" i="1" s="1"/>
  <c r="O50" i="1"/>
  <c r="Q50" i="1" s="1"/>
  <c r="K102" i="1"/>
  <c r="O102" i="1" s="1"/>
  <c r="Q102" i="1" s="1"/>
  <c r="K42" i="1"/>
  <c r="O42" i="1"/>
  <c r="Q42" i="1" s="1"/>
  <c r="K49" i="1"/>
  <c r="O49" i="1" s="1"/>
  <c r="Q49" i="1" s="1"/>
  <c r="K122" i="1"/>
  <c r="O122" i="1" s="1"/>
  <c r="Q122" i="1" s="1"/>
  <c r="H34" i="1"/>
  <c r="J34" i="1" s="1"/>
  <c r="K34" i="1" s="1"/>
  <c r="O34" i="1" s="1"/>
  <c r="Q34" i="1" s="1"/>
  <c r="K129" i="1"/>
  <c r="O129" i="1"/>
  <c r="Q129" i="1" s="1"/>
  <c r="H88" i="1"/>
  <c r="J88" i="1" s="1"/>
  <c r="K88" i="1" s="1"/>
  <c r="F79" i="1"/>
  <c r="H79" i="1" s="1"/>
  <c r="J79" i="1" s="1"/>
  <c r="H132" i="1"/>
  <c r="J132" i="1" s="1"/>
  <c r="H112" i="1"/>
  <c r="J112" i="1" s="1"/>
  <c r="K112" i="1" s="1"/>
  <c r="O112" i="1" s="1"/>
  <c r="Q112" i="1" s="1"/>
  <c r="G18" i="1"/>
  <c r="H18" i="1" s="1"/>
  <c r="J18" i="1" s="1"/>
  <c r="K18" i="1" s="1"/>
  <c r="O18" i="1" s="1"/>
  <c r="Q18" i="1" s="1"/>
  <c r="H100" i="1"/>
  <c r="J100" i="1" s="1"/>
  <c r="K100" i="1" s="1"/>
  <c r="O100" i="1" s="1"/>
  <c r="Q100" i="1" s="1"/>
  <c r="K28" i="1"/>
  <c r="O28" i="1" s="1"/>
  <c r="Q28" i="1" s="1"/>
  <c r="H48" i="1"/>
  <c r="J48" i="1" s="1"/>
  <c r="H52" i="1"/>
  <c r="J52" i="1" s="1"/>
  <c r="H93" i="1"/>
  <c r="J93" i="1" s="1"/>
  <c r="H120" i="1"/>
  <c r="J120" i="1" s="1"/>
  <c r="K120" i="1" s="1"/>
  <c r="O120" i="1" s="1"/>
  <c r="Q120" i="1" s="1"/>
  <c r="H54" i="1"/>
  <c r="J54" i="1" s="1"/>
  <c r="K54" i="1" s="1"/>
  <c r="O54" i="1" s="1"/>
  <c r="Q54" i="1" s="1"/>
  <c r="O16" i="1"/>
  <c r="Q16" i="1" s="1"/>
  <c r="F47" i="1"/>
  <c r="H47" i="1" s="1"/>
  <c r="J47" i="1" s="1"/>
  <c r="K47" i="1" s="1"/>
  <c r="O47" i="1" s="1"/>
  <c r="Q47" i="1" s="1"/>
  <c r="G113" i="1"/>
  <c r="H113" i="1" s="1"/>
  <c r="F121" i="1"/>
  <c r="H121" i="1" s="1"/>
  <c r="J121" i="1" s="1"/>
  <c r="K8" i="1"/>
  <c r="O8" i="1" s="1"/>
  <c r="Q8" i="1" s="1"/>
  <c r="K7" i="1"/>
  <c r="O7" i="1"/>
  <c r="Q7" i="1" s="1"/>
  <c r="K48" i="1"/>
  <c r="O48" i="1" s="1"/>
  <c r="Q48" i="1" s="1"/>
  <c r="K52" i="1"/>
  <c r="O52" i="1" s="1"/>
  <c r="Q52" i="1" s="1"/>
  <c r="H97" i="1"/>
  <c r="J97" i="1" s="1"/>
  <c r="K119" i="1"/>
  <c r="O119" i="1" s="1"/>
  <c r="Q119" i="1" s="1"/>
  <c r="K143" i="1"/>
  <c r="O143" i="1" s="1"/>
  <c r="Q143" i="1" s="1"/>
  <c r="K127" i="1"/>
  <c r="O127" i="1" s="1"/>
  <c r="Q127" i="1" s="1"/>
  <c r="K31" i="1"/>
  <c r="O31" i="1" s="1"/>
  <c r="Q31" i="1" s="1"/>
  <c r="H53" i="1"/>
  <c r="J53" i="1" s="1"/>
  <c r="F72" i="1"/>
  <c r="H72" i="1" s="1"/>
  <c r="J72" i="1" s="1"/>
  <c r="K74" i="1"/>
  <c r="O74" i="1" s="1"/>
  <c r="Q74" i="1" s="1"/>
  <c r="K83" i="1"/>
  <c r="O83" i="1" s="1"/>
  <c r="Q83" i="1" s="1"/>
  <c r="F118" i="1"/>
  <c r="H118" i="1" s="1"/>
  <c r="J118" i="1" s="1"/>
  <c r="K19" i="1"/>
  <c r="O19" i="1" s="1"/>
  <c r="Q19" i="1" s="1"/>
  <c r="K35" i="1"/>
  <c r="O35" i="1" s="1"/>
  <c r="Q35" i="1" s="1"/>
  <c r="K115" i="1"/>
  <c r="O115" i="1" s="1"/>
  <c r="Q115" i="1" s="1"/>
  <c r="K77" i="1"/>
  <c r="O77" i="1"/>
  <c r="Q77" i="1" s="1"/>
  <c r="K130" i="1"/>
  <c r="O130" i="1" s="1"/>
  <c r="Q130" i="1" s="1"/>
  <c r="K121" i="1"/>
  <c r="O121" i="1" s="1"/>
  <c r="Q121" i="1" s="1"/>
  <c r="K62" i="1"/>
  <c r="O62" i="1"/>
  <c r="Q62" i="1" s="1"/>
  <c r="K27" i="1"/>
  <c r="O27" i="1"/>
  <c r="Q27" i="1" s="1"/>
  <c r="F61" i="1"/>
  <c r="H61" i="1" s="1"/>
  <c r="J61" i="1" s="1"/>
  <c r="K75" i="1"/>
  <c r="O75" i="1" s="1"/>
  <c r="K140" i="1"/>
  <c r="O140" i="1" s="1"/>
  <c r="Q140" i="1" s="1"/>
  <c r="K139" i="1"/>
  <c r="O139" i="1" s="1"/>
  <c r="Q139" i="1" s="1"/>
  <c r="K25" i="1"/>
  <c r="O25" i="1" s="1"/>
  <c r="Q25" i="1" s="1"/>
  <c r="F64" i="1"/>
  <c r="H64" i="1" s="1"/>
  <c r="J64" i="1" s="1"/>
  <c r="F20" i="1"/>
  <c r="H20" i="1" s="1"/>
  <c r="J20" i="1" s="1"/>
  <c r="K148" i="1"/>
  <c r="O148" i="1" s="1"/>
  <c r="Q148" i="1" s="1"/>
  <c r="K6" i="1"/>
  <c r="O6" i="1"/>
  <c r="Q6" i="1" s="1"/>
  <c r="F22" i="1"/>
  <c r="H22" i="1" s="1"/>
  <c r="J22" i="1" s="1"/>
  <c r="K93" i="1"/>
  <c r="O93" i="1"/>
  <c r="Q93" i="1" s="1"/>
  <c r="F141" i="1"/>
  <c r="H141" i="1" s="1"/>
  <c r="J141" i="1" s="1"/>
  <c r="K11" i="1"/>
  <c r="O11" i="1" s="1"/>
  <c r="Q11" i="1" s="1"/>
  <c r="F38" i="1"/>
  <c r="H38" i="1" s="1"/>
  <c r="J38" i="1" s="1"/>
  <c r="G134" i="1"/>
  <c r="H134" i="1" s="1"/>
  <c r="J134" i="1" s="1"/>
  <c r="K69" i="1"/>
  <c r="O69" i="1" s="1"/>
  <c r="Q69" i="1" s="1"/>
  <c r="H98" i="1"/>
  <c r="J98" i="1" s="1"/>
  <c r="H14" i="1"/>
  <c r="J14" i="1" s="1"/>
  <c r="F99" i="1"/>
  <c r="H99" i="1" s="1"/>
  <c r="J99" i="1" s="1"/>
  <c r="H81" i="1"/>
  <c r="J81" i="1" s="1"/>
  <c r="K37" i="1"/>
  <c r="O37" i="1"/>
  <c r="Q37" i="1" s="1"/>
  <c r="G97" i="1"/>
  <c r="G57" i="1"/>
  <c r="H57" i="1" s="1"/>
  <c r="J57" i="1" s="1"/>
  <c r="F15" i="1"/>
  <c r="H15" i="1" s="1"/>
  <c r="J15" i="1" s="1"/>
  <c r="K149" i="1"/>
  <c r="O149" i="1" s="1"/>
  <c r="Q149" i="1" s="1"/>
  <c r="K92" i="1"/>
  <c r="O92" i="1" s="1"/>
  <c r="Q92" i="1" s="1"/>
  <c r="H150" i="1"/>
  <c r="J150" i="1" s="1"/>
  <c r="F17" i="1"/>
  <c r="H17" i="1" s="1"/>
  <c r="J17" i="1" s="1"/>
  <c r="K59" i="1"/>
  <c r="O59" i="1"/>
  <c r="Q59" i="1" s="1"/>
  <c r="K56" i="1"/>
  <c r="O56" i="1" s="1"/>
  <c r="Q56" i="1" s="1"/>
  <c r="K145" i="1"/>
  <c r="O145" i="1" s="1"/>
  <c r="Q145" i="1" s="1"/>
  <c r="F68" i="1"/>
  <c r="H68" i="1" s="1"/>
  <c r="J68" i="1" s="1"/>
  <c r="K9" i="1"/>
  <c r="O9" i="1"/>
  <c r="Q9" i="1" s="1"/>
  <c r="K152" i="1"/>
  <c r="O152" i="1" s="1"/>
  <c r="Q152" i="1" s="1"/>
  <c r="K58" i="1"/>
  <c r="O58" i="1" s="1"/>
  <c r="Q58" i="1" s="1"/>
  <c r="H117" i="1"/>
  <c r="J117" i="1" s="1"/>
  <c r="G96" i="1"/>
  <c r="H96" i="1" s="1"/>
  <c r="J96" i="1" s="1"/>
  <c r="G82" i="1"/>
  <c r="H82" i="1" s="1"/>
  <c r="J82" i="1" s="1"/>
  <c r="F80" i="1"/>
  <c r="H80" i="1" s="1"/>
  <c r="J80" i="1" s="1"/>
  <c r="G137" i="1"/>
  <c r="H137" i="1" s="1"/>
  <c r="J137" i="1" s="1"/>
  <c r="K147" i="1"/>
  <c r="O147" i="1" s="1"/>
  <c r="Q147" i="1" s="1"/>
  <c r="F45" i="1"/>
  <c r="H45" i="1" s="1"/>
  <c r="J45" i="1" s="1"/>
  <c r="F125" i="1"/>
  <c r="H125" i="1" s="1"/>
  <c r="J125" i="1" s="1"/>
  <c r="F106" i="1"/>
  <c r="H106" i="1" s="1"/>
  <c r="J106" i="1" s="1"/>
  <c r="K123" i="1"/>
  <c r="O123" i="1" s="1"/>
  <c r="Q123" i="1" s="1"/>
  <c r="K142" i="1"/>
  <c r="O142" i="1" s="1"/>
  <c r="Q142" i="1" s="1"/>
  <c r="F26" i="1"/>
  <c r="H26" i="1" s="1"/>
  <c r="J26" i="1" s="1"/>
  <c r="K105" i="1"/>
  <c r="O105" i="1" s="1"/>
  <c r="Q105" i="1" s="1"/>
  <c r="K43" i="1"/>
  <c r="O43" i="1" s="1"/>
  <c r="Q43" i="1" s="1"/>
  <c r="K71" i="1"/>
  <c r="O71" i="1" s="1"/>
  <c r="Q71" i="1" s="1"/>
  <c r="F63" i="1"/>
  <c r="H63" i="1" s="1"/>
  <c r="J63" i="1" s="1"/>
  <c r="K131" i="1"/>
  <c r="O131" i="1"/>
  <c r="Q131" i="1" s="1"/>
  <c r="K90" i="1"/>
  <c r="O90" i="1"/>
  <c r="Q90" i="1" s="1"/>
  <c r="K60" i="1"/>
  <c r="O60" i="1" s="1"/>
  <c r="Q60" i="1" s="1"/>
  <c r="K78" i="1"/>
  <c r="O78" i="1" s="1"/>
  <c r="Q78" i="1" s="1"/>
  <c r="K29" i="1"/>
  <c r="O29" i="1" s="1"/>
  <c r="Q29" i="1" s="1"/>
  <c r="F107" i="1"/>
  <c r="H107" i="1" s="1"/>
  <c r="J107" i="1" s="1"/>
  <c r="K87" i="1"/>
  <c r="O87" i="1" s="1"/>
  <c r="Q87" i="1" s="1"/>
  <c r="K51" i="1"/>
  <c r="O51" i="1"/>
  <c r="Q51" i="1" s="1"/>
  <c r="F144" i="1"/>
  <c r="H144" i="1" s="1"/>
  <c r="J144" i="1" s="1"/>
  <c r="K94" i="1"/>
  <c r="O94" i="1" s="1"/>
  <c r="Q94" i="1" s="1"/>
  <c r="H12" i="1"/>
  <c r="J12" i="1" s="1"/>
  <c r="K10" i="1"/>
  <c r="O10" i="1" s="1"/>
  <c r="Q10" i="1" s="1"/>
  <c r="K128" i="1"/>
  <c r="O128" i="1" s="1"/>
  <c r="Q128" i="1" s="1"/>
  <c r="F126" i="1"/>
  <c r="H126" i="1" s="1"/>
  <c r="J126" i="1" s="1"/>
  <c r="K21" i="1"/>
  <c r="O21" i="1" s="1"/>
  <c r="Q21" i="1" s="1"/>
  <c r="K33" i="1"/>
  <c r="O33" i="1" s="1"/>
  <c r="Q33" i="1" s="1"/>
  <c r="F138" i="1"/>
  <c r="H138" i="1" s="1"/>
  <c r="J138" i="1" s="1"/>
  <c r="H44" i="1"/>
  <c r="J44" i="1" s="1"/>
  <c r="K66" i="1"/>
  <c r="O66" i="1" s="1"/>
  <c r="Q66" i="1" s="1"/>
  <c r="K24" i="1"/>
  <c r="O24" i="1" s="1"/>
  <c r="Q24" i="1" s="1"/>
  <c r="K89" i="1"/>
  <c r="O89" i="1" s="1"/>
  <c r="Q89" i="1" s="1"/>
  <c r="H91" i="1"/>
  <c r="J91" i="1" s="1"/>
  <c r="H46" i="1"/>
  <c r="J46" i="1" s="1"/>
  <c r="K39" i="1"/>
  <c r="O39" i="1" s="1"/>
  <c r="Q39" i="1" s="1"/>
  <c r="K36" i="1"/>
  <c r="O36" i="1" s="1"/>
  <c r="Q36" i="1" s="1"/>
  <c r="G108" i="1"/>
  <c r="H108" i="1" s="1"/>
  <c r="J108" i="1" s="1"/>
  <c r="K76" i="1"/>
  <c r="O76" i="1" s="1"/>
  <c r="Q76" i="1" s="1"/>
  <c r="K151" i="1"/>
  <c r="O151" i="1" s="1"/>
  <c r="Q151" i="1" s="1"/>
  <c r="K110" i="1"/>
  <c r="O110" i="1" s="1"/>
  <c r="Q110" i="1" s="1"/>
  <c r="K101" i="1"/>
  <c r="O101" i="1" s="1"/>
  <c r="Q101" i="1" s="1"/>
  <c r="H67" i="1"/>
  <c r="J67" i="1" s="1"/>
  <c r="K84" i="1"/>
  <c r="O84" i="1"/>
  <c r="Q84" i="1" s="1"/>
  <c r="K55" i="1"/>
  <c r="O55" i="1"/>
  <c r="Q55" i="1" s="1"/>
  <c r="K23" i="1"/>
  <c r="O23" i="1" s="1"/>
  <c r="Q23" i="1" s="1"/>
  <c r="K73" i="1"/>
  <c r="O73" i="1" s="1"/>
  <c r="Q73" i="1" s="1"/>
  <c r="O88" i="1" l="1"/>
  <c r="Q88" i="1" s="1"/>
  <c r="K132" i="1"/>
  <c r="O132" i="1" s="1"/>
  <c r="Q132" i="1" s="1"/>
  <c r="K57" i="1"/>
  <c r="O57" i="1" s="1"/>
  <c r="Q57" i="1" s="1"/>
  <c r="K82" i="1"/>
  <c r="O82" i="1" s="1"/>
  <c r="Q82" i="1" s="1"/>
  <c r="K96" i="1"/>
  <c r="O96" i="1" s="1"/>
  <c r="Q96" i="1" s="1"/>
  <c r="K134" i="1"/>
  <c r="O134" i="1"/>
  <c r="Q134" i="1" s="1"/>
  <c r="K108" i="1"/>
  <c r="O108" i="1" s="1"/>
  <c r="Q108" i="1" s="1"/>
  <c r="K137" i="1"/>
  <c r="O137" i="1"/>
  <c r="Q137" i="1" s="1"/>
  <c r="K53" i="1"/>
  <c r="O53" i="1"/>
  <c r="Q53" i="1" s="1"/>
  <c r="K22" i="1"/>
  <c r="O22" i="1" s="1"/>
  <c r="Q22" i="1" s="1"/>
  <c r="K12" i="1"/>
  <c r="O12" i="1" s="1"/>
  <c r="Q12" i="1" s="1"/>
  <c r="H153" i="1"/>
  <c r="J113" i="1"/>
  <c r="K63" i="1"/>
  <c r="O63" i="1" s="1"/>
  <c r="Q63" i="1" s="1"/>
  <c r="K20" i="1"/>
  <c r="O20" i="1" s="1"/>
  <c r="Q20" i="1" s="1"/>
  <c r="K46" i="1"/>
  <c r="O46" i="1" s="1"/>
  <c r="Q46" i="1" s="1"/>
  <c r="K144" i="1"/>
  <c r="O144" i="1" s="1"/>
  <c r="Q144" i="1" s="1"/>
  <c r="K81" i="1"/>
  <c r="O81" i="1" s="1"/>
  <c r="Q81" i="1" s="1"/>
  <c r="K79" i="1"/>
  <c r="O79" i="1"/>
  <c r="Q79" i="1" s="1"/>
  <c r="K91" i="1"/>
  <c r="O91" i="1" s="1"/>
  <c r="Q91" i="1" s="1"/>
  <c r="K99" i="1"/>
  <c r="O99" i="1"/>
  <c r="Q99" i="1" s="1"/>
  <c r="K14" i="1"/>
  <c r="O14" i="1"/>
  <c r="Q14" i="1" s="1"/>
  <c r="K68" i="1"/>
  <c r="O68" i="1"/>
  <c r="Q68" i="1" s="1"/>
  <c r="K118" i="1"/>
  <c r="O118" i="1" s="1"/>
  <c r="Q118" i="1" s="1"/>
  <c r="K107" i="1"/>
  <c r="O107" i="1"/>
  <c r="Q107" i="1" s="1"/>
  <c r="K26" i="1"/>
  <c r="O26" i="1" s="1"/>
  <c r="Q26" i="1" s="1"/>
  <c r="K67" i="1"/>
  <c r="O67" i="1"/>
  <c r="Q67" i="1" s="1"/>
  <c r="K44" i="1"/>
  <c r="O44" i="1"/>
  <c r="Q44" i="1" s="1"/>
  <c r="K138" i="1"/>
  <c r="O138" i="1"/>
  <c r="Q138" i="1" s="1"/>
  <c r="K38" i="1"/>
  <c r="O38" i="1" s="1"/>
  <c r="Q38" i="1" s="1"/>
  <c r="K61" i="1"/>
  <c r="O61" i="1" s="1"/>
  <c r="Q61" i="1" s="1"/>
  <c r="K106" i="1"/>
  <c r="O106" i="1" s="1"/>
  <c r="Q106" i="1" s="1"/>
  <c r="K125" i="1"/>
  <c r="O125" i="1" s="1"/>
  <c r="Q125" i="1" s="1"/>
  <c r="K17" i="1"/>
  <c r="O17" i="1" s="1"/>
  <c r="Q17" i="1" s="1"/>
  <c r="K72" i="1"/>
  <c r="O72" i="1" s="1"/>
  <c r="Q72" i="1" s="1"/>
  <c r="K45" i="1"/>
  <c r="O45" i="1" s="1"/>
  <c r="Q45" i="1" s="1"/>
  <c r="K150" i="1"/>
  <c r="O150" i="1"/>
  <c r="Q150" i="1" s="1"/>
  <c r="K141" i="1"/>
  <c r="O141" i="1" s="1"/>
  <c r="Q141" i="1" s="1"/>
  <c r="K97" i="1"/>
  <c r="O97" i="1"/>
  <c r="Q97" i="1" s="1"/>
  <c r="K126" i="1"/>
  <c r="O126" i="1"/>
  <c r="Q126" i="1" s="1"/>
  <c r="K80" i="1"/>
  <c r="O80" i="1" s="1"/>
  <c r="Q80" i="1" s="1"/>
  <c r="K15" i="1"/>
  <c r="O15" i="1"/>
  <c r="Q15" i="1" s="1"/>
  <c r="K117" i="1"/>
  <c r="O117" i="1" s="1"/>
  <c r="Q117" i="1" s="1"/>
  <c r="F153" i="1"/>
  <c r="K64" i="1"/>
  <c r="O64" i="1" s="1"/>
  <c r="Q64" i="1" s="1"/>
  <c r="K98" i="1"/>
  <c r="O98" i="1"/>
  <c r="Q98" i="1" s="1"/>
  <c r="K113" i="1" l="1"/>
  <c r="O113" i="1"/>
  <c r="O153" i="1" l="1"/>
  <c r="Q113" i="1"/>
  <c r="Q153" i="1" s="1"/>
  <c r="Q15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Woodmansey, Susan</author>
  </authors>
  <commentList>
    <comment ref="E111" authorId="0" shapeId="0" xr:uid="{5256395A-A1D2-455A-A305-5009EFBA3EA2}">
      <text>
        <r>
          <rPr>
            <sz val="9"/>
            <color indexed="81"/>
            <rFont val="Tahoma"/>
            <family val="2"/>
          </rPr>
          <t>Remove Fall SAFE count of Our Home students before calculating the ratio.
SDCL 13-13-10.1 (3)</t>
        </r>
      </text>
    </comment>
    <comment ref="E113" authorId="0" shapeId="0" xr:uid="{C53F2B14-2E35-46A9-B530-E1E5018B97E1}">
      <text>
        <r>
          <rPr>
            <sz val="9"/>
            <color indexed="81"/>
            <rFont val="Tahoma"/>
            <family val="2"/>
          </rPr>
          <t>Remove Fall SAFE count of APA and Dakota Reach students before calculating the ratio.
SDCL 13-13-10.1 (3)</t>
        </r>
      </text>
    </comment>
    <comment ref="Q155" authorId="0" shapeId="0" xr:uid="{D7638B9A-4F8B-4512-B345-CAAD5FF88FA5}">
      <text>
        <r>
          <rPr>
            <sz val="9"/>
            <color indexed="81"/>
            <rFont val="Tahoma"/>
            <family val="2"/>
          </rPr>
          <t>As per SDCL 13-13-82 student count * PSE</t>
        </r>
      </text>
    </comment>
  </commentList>
</comments>
</file>

<file path=xl/sharedStrings.xml><?xml version="1.0" encoding="utf-8"?>
<sst xmlns="http://schemas.openxmlformats.org/spreadsheetml/2006/main" count="182" uniqueCount="181">
  <si>
    <t>FY2026 General State Aid Need</t>
  </si>
  <si>
    <t>as of 1/21/2026</t>
  </si>
  <si>
    <t>references in SDCL 13-13-10.1</t>
  </si>
  <si>
    <t>(2)</t>
  </si>
  <si>
    <t>(4)</t>
  </si>
  <si>
    <t>(3)</t>
  </si>
  <si>
    <t>10a</t>
  </si>
  <si>
    <t>10b</t>
  </si>
  <si>
    <t>10c</t>
  </si>
  <si>
    <t>10d</t>
  </si>
  <si>
    <t>10e</t>
  </si>
  <si>
    <t>(20)</t>
  </si>
  <si>
    <t>updated 10/26/25</t>
  </si>
  <si>
    <t>10f</t>
  </si>
  <si>
    <t>11 &amp; 12</t>
  </si>
  <si>
    <t>District</t>
  </si>
  <si>
    <t>District No.</t>
  </si>
  <si>
    <t>Fall 2025 State Aid Fall Enrollment</t>
  </si>
  <si>
    <t>2024-2025 
English Learner
 Eligible Student Weighted Count</t>
  </si>
  <si>
    <t>Target Teacher Ratio</t>
  </si>
  <si>
    <t>Need A</t>
  </si>
  <si>
    <t>LEP Adj
Need B</t>
  </si>
  <si>
    <t>Sum Need 
A &amp; B</t>
  </si>
  <si>
    <t>Target Teacher Compensation
Sal &amp; Ben</t>
  </si>
  <si>
    <t>Teacher Compensation Need</t>
  </si>
  <si>
    <t>Overhead</t>
  </si>
  <si>
    <t>2024-2025 Alterative Instruction Student Actviites Weighted Count</t>
  </si>
  <si>
    <t>SDHSAA Alternative Instruction Activity Need</t>
  </si>
  <si>
    <r>
      <t xml:space="preserve">Adjustment to Need 
</t>
    </r>
    <r>
      <rPr>
        <sz val="9"/>
        <rFont val="Calibri"/>
        <family val="2"/>
      </rPr>
      <t>(ARSD 24:17:03:07)</t>
    </r>
  </si>
  <si>
    <t>Calculated Formula Need</t>
  </si>
  <si>
    <t>Alternative Need</t>
  </si>
  <si>
    <t>State Aid Need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</si>
  <si>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</si>
  <si>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</si>
  <si>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</si>
  <si>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</si>
  <si>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</si>
  <si>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</si>
  <si>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</si>
  <si>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</si>
  <si>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</si>
  <si>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</si>
  <si>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</si>
  <si>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</si>
  <si>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</si>
  <si>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</si>
  <si>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</si>
  <si>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</si>
  <si>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</si>
  <si>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</si>
  <si>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</si>
  <si>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</si>
  <si>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</si>
  <si>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</si>
  <si>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</si>
  <si>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</si>
  <si>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</si>
  <si>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</si>
  <si>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</si>
  <si>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</si>
  <si>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</si>
  <si>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</si>
  <si>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</si>
  <si>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</si>
  <si>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</si>
  <si>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</si>
  <si>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</si>
  <si>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Wakpala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</si>
  <si>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</si>
  <si>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</si>
  <si>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</si>
  <si>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</si>
  <si>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</si>
  <si>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</si>
  <si>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</si>
  <si>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</si>
  <si>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</si>
  <si>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</si>
  <si>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</si>
  <si>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</si>
  <si>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</si>
  <si>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</si>
  <si>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</si>
  <si>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</si>
  <si>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</si>
  <si>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</si>
  <si>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</si>
  <si>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</si>
  <si>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</si>
  <si>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</si>
  <si>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</si>
  <si>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</si>
  <si>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</si>
  <si>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</si>
  <si>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</si>
  <si>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</si>
  <si>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</si>
  <si>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</si>
  <si>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</si>
  <si>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</si>
  <si>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</si>
  <si>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</si>
  <si>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</si>
  <si>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</si>
  <si>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</si>
  <si>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</si>
  <si>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</si>
  <si>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</si>
  <si>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</si>
  <si>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</si>
  <si>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</si>
  <si>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</si>
  <si>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</si>
  <si>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Oldham-Ramona-Rutland 39-6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</si>
  <si>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</si>
  <si>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</si>
  <si>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</si>
  <si>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</si>
  <si>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</si>
  <si>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</si>
  <si>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</si>
  <si>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</si>
  <si>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</si>
  <si>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</si>
  <si>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</si>
  <si>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</si>
  <si>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</si>
  <si>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</si>
  <si>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</si>
  <si>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</si>
  <si>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</si>
  <si>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</si>
  <si>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</si>
  <si>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</si>
  <si>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</si>
  <si>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</si>
  <si>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</si>
  <si>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</si>
  <si>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</si>
  <si>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</si>
  <si>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</si>
  <si>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</si>
  <si>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</si>
  <si>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</si>
  <si>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</si>
  <si>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</si>
  <si>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</si>
  <si>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</si>
  <si>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</si>
  <si>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</si>
  <si>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</si>
  <si>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</si>
  <si>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</si>
  <si>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</si>
  <si>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</si>
  <si>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</si>
  <si>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</si>
  <si>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</si>
  <si>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</si>
  <si>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</si>
  <si>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</si>
  <si>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</si>
  <si>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</si>
  <si>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</si>
  <si>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</si>
  <si>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</si>
  <si>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</si>
  <si>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</si>
  <si>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</si>
  <si>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</si>
  <si>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</si>
  <si>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</si>
  <si>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</si>
  <si>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</si>
  <si>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</si>
  <si>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</si>
  <si>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</si>
  <si>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Oglala Lakota County 65-1</t>
  </si>
  <si>
    <t>Todd County 66-1</t>
  </si>
  <si>
    <t>L-D Career &amp; Tech Ed.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</si>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</sst>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EE2F6"/>
        <bgColor indexed="64"/>
      </patternFill>
    </fill>
    <fill>
      <patternFill patternType="solid">
        <fgColor rgb="FFC7B78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3" fillId="0" borderId="0" xfId="2" applyFont="1"/>
    <xf numFmtId="2" fontId="3" fillId="0" borderId="0" xfId="2" applyNumberFormat="1" applyFont="1"/>
    <xf numFmtId="164" fontId="3" fillId="0" borderId="0" xfId="2" applyNumberFormat="1" applyFont="1"/>
    <xf numFmtId="0" fontId="4" fillId="0" borderId="0" xfId="2" applyFont="1" applyAlignment="1">
      <alignment horizontal="left"/>
    </xf>
    <xf numFmtId="164" fontId="3" fillId="2" borderId="0" xfId="2" applyNumberFormat="1" applyFont="1" applyFill="1"/>
    <xf numFmtId="0" fontId="4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2" fontId="4" fillId="0" borderId="0" xfId="2" quotePrefix="1" applyNumberFormat="1" applyFont="1" applyAlignment="1">
      <alignment horizontal="center"/>
    </xf>
    <xf numFmtId="165" fontId="5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3" fillId="3" borderId="1" xfId="2" applyFont="1" applyFill="1" applyBorder="1" applyAlignment="1">
      <alignment horizontal="center" wrapText="1"/>
    </xf>
    <xf numFmtId="0" fontId="3" fillId="3" borderId="1" xfId="2" applyFont="1" applyFill="1" applyBorder="1" applyAlignment="1">
      <alignment horizontal="left" wrapText="1"/>
    </xf>
    <xf numFmtId="2" fontId="3" fillId="3" borderId="1" xfId="2" applyNumberFormat="1" applyFont="1" applyFill="1" applyBorder="1" applyAlignment="1">
      <alignment horizontal="center" wrapText="1"/>
    </xf>
    <xf numFmtId="0" fontId="3" fillId="3" borderId="1" xfId="2" applyFont="1" applyFill="1" applyBorder="1" applyAlignment="1">
      <alignment horizontal="center"/>
    </xf>
    <xf numFmtId="164" fontId="3" fillId="3" borderId="1" xfId="2" applyNumberFormat="1" applyFont="1" applyFill="1" applyBorder="1" applyAlignment="1">
      <alignment horizontal="center" wrapText="1"/>
    </xf>
    <xf numFmtId="0" fontId="3" fillId="0" borderId="2" xfId="2" applyFont="1" applyBorder="1" applyAlignment="1">
      <alignment horizontal="left"/>
    </xf>
    <xf numFmtId="0" fontId="3" fillId="0" borderId="2" xfId="2" applyFont="1" applyBorder="1" applyAlignment="1">
      <alignment horizontal="right"/>
    </xf>
    <xf numFmtId="4" fontId="3" fillId="0" borderId="2" xfId="2" applyNumberFormat="1" applyFont="1" applyBorder="1"/>
    <xf numFmtId="2" fontId="3" fillId="0" borderId="2" xfId="2" applyNumberFormat="1" applyFont="1" applyBorder="1"/>
    <xf numFmtId="164" fontId="3" fillId="0" borderId="2" xfId="2" applyNumberFormat="1" applyFont="1" applyBorder="1"/>
    <xf numFmtId="0" fontId="3" fillId="0" borderId="3" xfId="2" applyFont="1" applyBorder="1" applyAlignment="1">
      <alignment horizontal="left"/>
    </xf>
    <xf numFmtId="0" fontId="3" fillId="0" borderId="3" xfId="2" applyFont="1" applyBorder="1" applyAlignment="1">
      <alignment horizontal="right"/>
    </xf>
    <xf numFmtId="2" fontId="3" fillId="0" borderId="3" xfId="2" applyNumberFormat="1" applyFont="1" applyBorder="1"/>
    <xf numFmtId="164" fontId="3" fillId="0" borderId="3" xfId="2" applyNumberFormat="1" applyFont="1" applyBorder="1"/>
    <xf numFmtId="43" fontId="3" fillId="0" borderId="0" xfId="1" applyFont="1" applyFill="1" applyBorder="1"/>
    <xf numFmtId="43" fontId="3" fillId="0" borderId="0" xfId="2" applyNumberFormat="1" applyFont="1"/>
    <xf numFmtId="165" fontId="3" fillId="0" borderId="3" xfId="2" applyNumberFormat="1" applyFont="1" applyBorder="1"/>
    <xf numFmtId="165" fontId="3" fillId="0" borderId="0" xfId="2" applyNumberFormat="1" applyFont="1"/>
    <xf numFmtId="3" fontId="3" fillId="0" borderId="3" xfId="2" applyNumberFormat="1" applyFont="1" applyBorder="1" applyAlignment="1">
      <alignment horizontal="left"/>
    </xf>
    <xf numFmtId="4" fontId="3" fillId="0" borderId="3" xfId="2" applyNumberFormat="1" applyFont="1" applyBorder="1"/>
    <xf numFmtId="0" fontId="3" fillId="0" borderId="3" xfId="2" applyFont="1" applyBorder="1"/>
    <xf numFmtId="3" fontId="3" fillId="0" borderId="0" xfId="2" applyNumberFormat="1" applyFont="1" applyAlignment="1">
      <alignment horizontal="left"/>
    </xf>
    <xf numFmtId="4" fontId="6" fillId="0" borderId="0" xfId="2" applyNumberFormat="1" applyFont="1"/>
    <xf numFmtId="4" fontId="3" fillId="0" borderId="0" xfId="2" applyNumberFormat="1" applyFont="1"/>
    <xf numFmtId="3" fontId="3" fillId="0" borderId="4" xfId="2" applyNumberFormat="1" applyFont="1" applyBorder="1" applyAlignment="1">
      <alignment horizontal="left" wrapText="1"/>
    </xf>
    <xf numFmtId="4" fontId="6" fillId="0" borderId="4" xfId="2" applyNumberFormat="1" applyFont="1" applyBorder="1"/>
    <xf numFmtId="2" fontId="3" fillId="0" borderId="4" xfId="2" applyNumberFormat="1" applyFont="1" applyBorder="1"/>
    <xf numFmtId="165" fontId="3" fillId="0" borderId="4" xfId="2" applyNumberFormat="1" applyFont="1" applyBorder="1"/>
    <xf numFmtId="164" fontId="3" fillId="0" borderId="4" xfId="2" applyNumberFormat="1" applyFont="1" applyBorder="1"/>
    <xf numFmtId="4" fontId="3" fillId="0" borderId="4" xfId="2" applyNumberFormat="1" applyFont="1" applyBorder="1"/>
    <xf numFmtId="0" fontId="3" fillId="0" borderId="0" xfId="2" applyFont="1" applyAlignment="1">
      <alignment wrapText="1"/>
    </xf>
    <xf numFmtId="2" fontId="3" fillId="0" borderId="2" xfId="2" applyNumberFormat="1" applyFont="1" applyFill="1" applyBorder="1"/>
    <xf numFmtId="2" fontId="3" fillId="0" borderId="3" xfId="2" applyNumberFormat="1" applyFont="1" applyFill="1" applyBorder="1"/>
  </cellXfs>
  <cellStyles count="3">
    <cellStyle name="Comma" xfId="1" builtinId="3"/>
    <cellStyle name="Normal" xfId="0" builtinId="0"/>
    <cellStyle name="Normal 2" xfId="2" xr:uid="{FB954848-2F43-4075-94C6-3AEB03D39A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114301</xdr:colOff>
      <xdr:row>0</xdr:row>
      <xdr:rowOff>5716</xdr:rowOff>
    </xdr:from>
    <xdr:ext cx="2105024" cy="476249"/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455A2DF7-A3E6-45BF-B443-323C9E0FC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4741" y="5716"/>
          <a:ext cx="2105024" cy="47624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CDC73-B867-42E6-B8C2-99C904D05884}">
  <sheetPr>
    <pageSetUpPr fitToPage="1"/>
  </sheetPr>
  <dimension ref="A1:S157"/>
  <sheetViews>
    <sheetView showGridLines="0" tabSelected="1" zoomScaleNormal="100" workbookViewId="0">
      <pane ySplit="5" topLeftCell="A6" activePane="bottomLeft" state="frozen"/>
      <selection pane="bottomLeft" activeCell="A5" sqref="A5"/>
    </sheetView>
  </sheetViews>
  <sheetFormatPr defaultColWidth="9.109375" defaultRowHeight="13.8" x14ac:dyDescent="0.3"/>
  <cols>
    <col min="1" max="1" width="24.88671875" style="2" customWidth="1"/>
    <col min="2" max="2" width="6.5546875" style="2" bestFit="1" customWidth="1"/>
    <col min="3" max="3" width="11.33203125" style="3" bestFit="1" customWidth="1"/>
    <col min="4" max="4" width="13.5546875" style="4" customWidth="1"/>
    <col min="5" max="5" width="8.44140625" style="3" bestFit="1" customWidth="1"/>
    <col min="6" max="6" width="7.44140625" style="3" bestFit="1" customWidth="1"/>
    <col min="7" max="7" width="6.6640625" style="3" bestFit="1" customWidth="1"/>
    <col min="8" max="8" width="7.44140625" style="3" bestFit="1" customWidth="1"/>
    <col min="9" max="9" width="12.33203125" style="5" bestFit="1" customWidth="1"/>
    <col min="10" max="10" width="12.33203125" style="3" bestFit="1" customWidth="1"/>
    <col min="11" max="11" width="10.88671875" style="3" bestFit="1" customWidth="1"/>
    <col min="12" max="12" width="14.33203125" style="3" bestFit="1" customWidth="1"/>
    <col min="13" max="13" width="11.109375" style="3" bestFit="1" customWidth="1"/>
    <col min="14" max="14" width="15.109375" style="3" customWidth="1"/>
    <col min="15" max="15" width="13.44140625" style="3" bestFit="1" customWidth="1"/>
    <col min="16" max="16" width="9.5546875" style="5" bestFit="1" customWidth="1"/>
    <col min="17" max="17" width="13.44140625" style="5" bestFit="1" customWidth="1"/>
    <col min="18" max="18" width="12.44140625" style="3" bestFit="1" customWidth="1"/>
    <col min="19" max="16384" width="9.109375" style="3"/>
  </cols>
  <sheetData>
    <row r="1" spans="1:17" ht="18" x14ac:dyDescent="0.35">
      <c r="A1" s="1" t="s">
        <v>0</v>
      </c>
    </row>
    <row r="2" spans="1:17" x14ac:dyDescent="0.3">
      <c r="A2" s="6" t="s">
        <v>1</v>
      </c>
      <c r="P2" s="7"/>
    </row>
    <row r="3" spans="1:17" ht="6.6" customHeight="1" x14ac:dyDescent="0.3"/>
    <row r="4" spans="1:17" s="13" customFormat="1" x14ac:dyDescent="0.3">
      <c r="A4" s="6" t="s">
        <v>2</v>
      </c>
      <c r="B4" s="8"/>
      <c r="C4" s="9" t="s">
        <v>3</v>
      </c>
      <c r="D4" s="10" t="s">
        <v>4</v>
      </c>
      <c r="E4" s="9" t="s">
        <v>5</v>
      </c>
      <c r="F4" s="8" t="s">
        <v>6</v>
      </c>
      <c r="G4" s="8" t="s">
        <v>7</v>
      </c>
      <c r="H4" s="8" t="s">
        <v>8</v>
      </c>
      <c r="I4" s="11">
        <v>62821.19</v>
      </c>
      <c r="J4" s="8" t="s">
        <v>9</v>
      </c>
      <c r="K4" s="8" t="s">
        <v>10</v>
      </c>
      <c r="L4" s="9" t="s">
        <v>11</v>
      </c>
      <c r="M4" s="11">
        <v>7497.76</v>
      </c>
      <c r="N4" s="8" t="s">
        <v>12</v>
      </c>
      <c r="O4" s="8" t="s">
        <v>13</v>
      </c>
      <c r="P4" s="12" t="s">
        <v>14</v>
      </c>
      <c r="Q4" s="12"/>
    </row>
    <row r="5" spans="1:17" ht="69" x14ac:dyDescent="0.3">
      <c r="A5" s="14" t="s">
        <v>15</v>
      </c>
      <c r="B5" s="15" t="s">
        <v>16</v>
      </c>
      <c r="C5" s="14" t="s">
        <v>17</v>
      </c>
      <c r="D5" s="16" t="s">
        <v>18</v>
      </c>
      <c r="E5" s="14" t="s">
        <v>19</v>
      </c>
      <c r="F5" s="17" t="s">
        <v>20</v>
      </c>
      <c r="G5" s="14" t="s">
        <v>21</v>
      </c>
      <c r="H5" s="14" t="s">
        <v>22</v>
      </c>
      <c r="I5" s="18" t="s">
        <v>23</v>
      </c>
      <c r="J5" s="14" t="s">
        <v>24</v>
      </c>
      <c r="K5" s="14" t="s">
        <v>25</v>
      </c>
      <c r="L5" s="14" t="s">
        <v>26</v>
      </c>
      <c r="M5" s="14" t="s">
        <v>27</v>
      </c>
      <c r="N5" s="14" t="s">
        <v>28</v>
      </c>
      <c r="O5" s="14" t="s">
        <v>29</v>
      </c>
      <c r="P5" s="18" t="s">
        <v>30</v>
      </c>
      <c r="Q5" s="18" t="s">
        <v>31</v>
      </c>
    </row>
    <row r="6" spans="1:17" x14ac:dyDescent="0.3">
      <c r="A6" s="19" t="s">
        <v>45</v>
      </c>
      <c r="B6" s="20">
        <v>6001</v>
      </c>
      <c r="C6" s="21">
        <v>4156.82</v>
      </c>
      <c r="D6" s="22">
        <v>55</v>
      </c>
      <c r="E6" s="45">
        <f t="shared" ref="E6:E37" si="0">IF(C6&lt;200,12,IF(C6&gt;600,15,(C6*0.0075)+10.5))</f>
        <v>15</v>
      </c>
      <c r="F6" s="22">
        <f t="shared" ref="F6:F37" si="1">C6/E6</f>
        <v>277.12133333333333</v>
      </c>
      <c r="G6" s="22">
        <f t="shared" ref="G6:G37" si="2">D6/E6</f>
        <v>3.6666666666666665</v>
      </c>
      <c r="H6" s="22">
        <f t="shared" ref="H6:H37" si="3">F6+G6</f>
        <v>280.78800000000001</v>
      </c>
      <c r="I6" s="23">
        <f t="shared" ref="I6:I37" si="4">$I$4*1.29</f>
        <v>81039.335100000011</v>
      </c>
      <c r="J6" s="23">
        <f t="shared" ref="J6:J37" si="5">H6*I6</f>
        <v>22754872.824058805</v>
      </c>
      <c r="K6" s="23">
        <f t="shared" ref="K6:K37" si="6">J6*0.3878</f>
        <v>8824339.6811700035</v>
      </c>
      <c r="L6" s="21">
        <v>0.1</v>
      </c>
      <c r="M6" s="21">
        <f t="shared" ref="M6:M37" si="7">L6*$M$4</f>
        <v>749.77600000000007</v>
      </c>
      <c r="N6" s="23">
        <v>7258</v>
      </c>
      <c r="O6" s="23">
        <f t="shared" ref="O6:O37" si="8">J6+K6+M6+N6</f>
        <v>31587220.281228811</v>
      </c>
      <c r="P6" s="23">
        <v>0</v>
      </c>
      <c r="Q6" s="23">
        <f t="shared" ref="Q6:Q37" si="9">IF(P6=0,O6,P6)</f>
        <v>31587220.281228811</v>
      </c>
    </row>
    <row r="7" spans="1:17" ht="13.5" customHeight="1" x14ac:dyDescent="0.3">
      <c r="A7" s="24" t="s">
        <v>161</v>
      </c>
      <c r="B7" s="25">
        <v>58003</v>
      </c>
      <c r="C7" s="21">
        <v>224</v>
      </c>
      <c r="D7" s="26">
        <v>1.5</v>
      </c>
      <c r="E7" s="46">
        <f t="shared" si="0"/>
        <v>12.18</v>
      </c>
      <c r="F7" s="22">
        <f t="shared" si="1"/>
        <v>18.390804597701148</v>
      </c>
      <c r="G7" s="26">
        <f t="shared" si="2"/>
        <v>0.12315270935960591</v>
      </c>
      <c r="H7" s="26">
        <f t="shared" si="3"/>
        <v>18.513957307060753</v>
      </c>
      <c r="I7" s="27">
        <f t="shared" si="4"/>
        <v>81039.335100000011</v>
      </c>
      <c r="J7" s="27">
        <f t="shared" si="5"/>
        <v>1500358.7902339902</v>
      </c>
      <c r="K7" s="27">
        <f t="shared" si="6"/>
        <v>581839.13885274134</v>
      </c>
      <c r="L7" s="21">
        <v>0.1</v>
      </c>
      <c r="M7" s="21">
        <f t="shared" si="7"/>
        <v>749.77600000000007</v>
      </c>
      <c r="N7" s="27">
        <v>0</v>
      </c>
      <c r="O7" s="23">
        <f t="shared" si="8"/>
        <v>2082947.7050867316</v>
      </c>
      <c r="P7" s="27">
        <v>0</v>
      </c>
      <c r="Q7" s="27">
        <f t="shared" si="9"/>
        <v>2082947.7050867316</v>
      </c>
    </row>
    <row r="8" spans="1:17" ht="13.5" customHeight="1" x14ac:dyDescent="0.3">
      <c r="A8" s="24" t="s">
        <v>168</v>
      </c>
      <c r="B8" s="25">
        <v>61001</v>
      </c>
      <c r="C8" s="21">
        <v>320.14999999999998</v>
      </c>
      <c r="D8" s="26">
        <v>0.75</v>
      </c>
      <c r="E8" s="26">
        <f t="shared" si="0"/>
        <v>12.901125</v>
      </c>
      <c r="F8" s="22">
        <f t="shared" si="1"/>
        <v>24.815665300506737</v>
      </c>
      <c r="G8" s="26">
        <f t="shared" si="2"/>
        <v>5.8134465017585672E-2</v>
      </c>
      <c r="H8" s="26">
        <f t="shared" si="3"/>
        <v>24.873799765524321</v>
      </c>
      <c r="I8" s="27">
        <f t="shared" si="4"/>
        <v>81039.335100000011</v>
      </c>
      <c r="J8" s="27">
        <f t="shared" si="5"/>
        <v>2015756.1944086272</v>
      </c>
      <c r="K8" s="27">
        <f t="shared" si="6"/>
        <v>781710.25219166558</v>
      </c>
      <c r="L8" s="21">
        <v>0</v>
      </c>
      <c r="M8" s="21">
        <f t="shared" si="7"/>
        <v>0</v>
      </c>
      <c r="N8" s="27">
        <v>0</v>
      </c>
      <c r="O8" s="23">
        <f t="shared" si="8"/>
        <v>2797466.4466002928</v>
      </c>
      <c r="P8" s="27">
        <v>0</v>
      </c>
      <c r="Q8" s="27">
        <f t="shared" si="9"/>
        <v>2797466.4466002928</v>
      </c>
    </row>
    <row r="9" spans="1:17" ht="13.5" customHeight="1" x14ac:dyDescent="0.3">
      <c r="A9" s="24" t="s">
        <v>54</v>
      </c>
      <c r="B9" s="25">
        <v>11001</v>
      </c>
      <c r="C9" s="21">
        <v>288</v>
      </c>
      <c r="D9" s="26">
        <v>1.5</v>
      </c>
      <c r="E9" s="46">
        <f t="shared" si="0"/>
        <v>12.66</v>
      </c>
      <c r="F9" s="22">
        <f t="shared" si="1"/>
        <v>22.748815165876778</v>
      </c>
      <c r="G9" s="26">
        <f t="shared" si="2"/>
        <v>0.11848341232227488</v>
      </c>
      <c r="H9" s="26">
        <f t="shared" si="3"/>
        <v>22.867298578199051</v>
      </c>
      <c r="I9" s="27">
        <f t="shared" si="4"/>
        <v>81039.335100000011</v>
      </c>
      <c r="J9" s="27">
        <f t="shared" si="5"/>
        <v>1853150.6723104268</v>
      </c>
      <c r="K9" s="27">
        <f t="shared" si="6"/>
        <v>718651.83072198345</v>
      </c>
      <c r="L9" s="21">
        <v>0</v>
      </c>
      <c r="M9" s="21">
        <f t="shared" si="7"/>
        <v>0</v>
      </c>
      <c r="N9" s="27">
        <v>0</v>
      </c>
      <c r="O9" s="23">
        <f t="shared" si="8"/>
        <v>2571802.5030324105</v>
      </c>
      <c r="P9" s="27">
        <v>0</v>
      </c>
      <c r="Q9" s="27">
        <f t="shared" si="9"/>
        <v>2571802.5030324105</v>
      </c>
    </row>
    <row r="10" spans="1:17" ht="13.5" customHeight="1" x14ac:dyDescent="0.3">
      <c r="A10" s="24" t="s">
        <v>108</v>
      </c>
      <c r="B10" s="25">
        <v>38001</v>
      </c>
      <c r="C10" s="21">
        <v>269</v>
      </c>
      <c r="D10" s="26">
        <v>1.5</v>
      </c>
      <c r="E10" s="46">
        <f t="shared" si="0"/>
        <v>12.5175</v>
      </c>
      <c r="F10" s="22">
        <f t="shared" si="1"/>
        <v>21.489914120231674</v>
      </c>
      <c r="G10" s="26">
        <f t="shared" si="2"/>
        <v>0.11983223487118035</v>
      </c>
      <c r="H10" s="26">
        <f t="shared" si="3"/>
        <v>21.609746355102853</v>
      </c>
      <c r="I10" s="27">
        <f t="shared" si="4"/>
        <v>81039.335100000011</v>
      </c>
      <c r="J10" s="27">
        <f t="shared" si="5"/>
        <v>1751239.4762971839</v>
      </c>
      <c r="K10" s="27">
        <f t="shared" si="6"/>
        <v>679130.66890804784</v>
      </c>
      <c r="L10" s="21">
        <v>0</v>
      </c>
      <c r="M10" s="21">
        <f t="shared" si="7"/>
        <v>0</v>
      </c>
      <c r="N10" s="27">
        <v>0</v>
      </c>
      <c r="O10" s="23">
        <f t="shared" si="8"/>
        <v>2430370.1452052318</v>
      </c>
      <c r="P10" s="27">
        <v>0</v>
      </c>
      <c r="Q10" s="27">
        <f t="shared" si="9"/>
        <v>2430370.1452052318</v>
      </c>
    </row>
    <row r="11" spans="1:17" ht="13.5" customHeight="1" x14ac:dyDescent="0.3">
      <c r="A11" s="24" t="s">
        <v>78</v>
      </c>
      <c r="B11" s="25">
        <v>21001</v>
      </c>
      <c r="C11" s="21">
        <v>209</v>
      </c>
      <c r="D11" s="26">
        <v>1.25</v>
      </c>
      <c r="E11" s="46">
        <f t="shared" si="0"/>
        <v>12.067499999999999</v>
      </c>
      <c r="F11" s="22">
        <f t="shared" si="1"/>
        <v>17.319245908431739</v>
      </c>
      <c r="G11" s="26">
        <f t="shared" si="2"/>
        <v>0.10358400662937643</v>
      </c>
      <c r="H11" s="26">
        <f t="shared" si="3"/>
        <v>17.422829915061115</v>
      </c>
      <c r="I11" s="27">
        <f t="shared" si="4"/>
        <v>81039.335100000011</v>
      </c>
      <c r="J11" s="27">
        <f t="shared" si="5"/>
        <v>1411934.5518769424</v>
      </c>
      <c r="K11" s="27">
        <f t="shared" si="6"/>
        <v>547548.21921787818</v>
      </c>
      <c r="L11" s="21">
        <v>0</v>
      </c>
      <c r="M11" s="21">
        <f t="shared" si="7"/>
        <v>0</v>
      </c>
      <c r="N11" s="27">
        <v>0</v>
      </c>
      <c r="O11" s="23">
        <f t="shared" si="8"/>
        <v>1959482.7710948205</v>
      </c>
      <c r="P11" s="27">
        <v>0</v>
      </c>
      <c r="Q11" s="27">
        <f t="shared" si="9"/>
        <v>1959482.7710948205</v>
      </c>
    </row>
    <row r="12" spans="1:17" ht="13.5" customHeight="1" x14ac:dyDescent="0.3">
      <c r="A12" s="24" t="s">
        <v>38</v>
      </c>
      <c r="B12" s="25">
        <v>4001</v>
      </c>
      <c r="C12" s="21">
        <v>212.13</v>
      </c>
      <c r="D12" s="26">
        <v>0</v>
      </c>
      <c r="E12" s="46">
        <f t="shared" si="0"/>
        <v>12.090975</v>
      </c>
      <c r="F12" s="22">
        <f t="shared" si="1"/>
        <v>17.544490828903374</v>
      </c>
      <c r="G12" s="26">
        <f t="shared" si="2"/>
        <v>0</v>
      </c>
      <c r="H12" s="26">
        <f t="shared" si="3"/>
        <v>17.544490828903374</v>
      </c>
      <c r="I12" s="27">
        <f t="shared" si="4"/>
        <v>81039.335100000011</v>
      </c>
      <c r="J12" s="27">
        <f t="shared" si="5"/>
        <v>1421793.8714423776</v>
      </c>
      <c r="K12" s="27">
        <f t="shared" si="6"/>
        <v>551371.66334535403</v>
      </c>
      <c r="L12" s="21">
        <v>0</v>
      </c>
      <c r="M12" s="21">
        <f t="shared" si="7"/>
        <v>0</v>
      </c>
      <c r="N12" s="27">
        <v>0</v>
      </c>
      <c r="O12" s="23">
        <f t="shared" si="8"/>
        <v>1973165.5347877317</v>
      </c>
      <c r="P12" s="27">
        <v>0</v>
      </c>
      <c r="Q12" s="27">
        <f t="shared" si="9"/>
        <v>1973165.5347877317</v>
      </c>
    </row>
    <row r="13" spans="1:17" ht="13.5" customHeight="1" x14ac:dyDescent="0.3">
      <c r="A13" s="24" t="s">
        <v>132</v>
      </c>
      <c r="B13" s="25">
        <v>49001</v>
      </c>
      <c r="C13" s="21">
        <v>548.04999999999995</v>
      </c>
      <c r="D13" s="26">
        <v>1.25</v>
      </c>
      <c r="E13" s="46">
        <f t="shared" si="0"/>
        <v>14.610374999999999</v>
      </c>
      <c r="F13" s="22">
        <f t="shared" si="1"/>
        <v>37.511015288793068</v>
      </c>
      <c r="G13" s="26">
        <f t="shared" si="2"/>
        <v>8.5555641111196665E-2</v>
      </c>
      <c r="H13" s="26">
        <f t="shared" si="3"/>
        <v>37.596570929904267</v>
      </c>
      <c r="I13" s="27">
        <f t="shared" si="4"/>
        <v>81039.335100000011</v>
      </c>
      <c r="J13" s="27">
        <f t="shared" si="5"/>
        <v>3046801.110199431</v>
      </c>
      <c r="K13" s="27">
        <f t="shared" si="6"/>
        <v>1181549.4705353393</v>
      </c>
      <c r="L13" s="21">
        <v>0.1</v>
      </c>
      <c r="M13" s="21">
        <f t="shared" si="7"/>
        <v>749.77600000000007</v>
      </c>
      <c r="N13" s="27">
        <v>0</v>
      </c>
      <c r="O13" s="23">
        <f t="shared" si="8"/>
        <v>4229100.3567347704</v>
      </c>
      <c r="P13" s="27">
        <v>0</v>
      </c>
      <c r="Q13" s="27">
        <f t="shared" si="9"/>
        <v>4229100.3567347704</v>
      </c>
    </row>
    <row r="14" spans="1:17" ht="13.5" customHeight="1" x14ac:dyDescent="0.3">
      <c r="A14" s="24" t="s">
        <v>51</v>
      </c>
      <c r="B14" s="25">
        <v>9001</v>
      </c>
      <c r="C14" s="21">
        <v>1243.78</v>
      </c>
      <c r="D14" s="26">
        <v>2</v>
      </c>
      <c r="E14" s="46">
        <f t="shared" si="0"/>
        <v>15</v>
      </c>
      <c r="F14" s="22">
        <f t="shared" si="1"/>
        <v>82.918666666666667</v>
      </c>
      <c r="G14" s="26">
        <f t="shared" si="2"/>
        <v>0.13333333333333333</v>
      </c>
      <c r="H14" s="26">
        <f t="shared" si="3"/>
        <v>83.052000000000007</v>
      </c>
      <c r="I14" s="27">
        <f t="shared" si="4"/>
        <v>81039.335100000011</v>
      </c>
      <c r="J14" s="27">
        <f t="shared" si="5"/>
        <v>6730478.8587252013</v>
      </c>
      <c r="K14" s="27">
        <f t="shared" si="6"/>
        <v>2610079.7014136328</v>
      </c>
      <c r="L14" s="21">
        <v>0.1</v>
      </c>
      <c r="M14" s="21">
        <f t="shared" si="7"/>
        <v>749.77600000000007</v>
      </c>
      <c r="N14" s="27">
        <v>0</v>
      </c>
      <c r="O14" s="23">
        <f t="shared" si="8"/>
        <v>9341308.3361388352</v>
      </c>
      <c r="P14" s="27">
        <v>0</v>
      </c>
      <c r="Q14" s="27">
        <f t="shared" si="9"/>
        <v>9341308.3361388352</v>
      </c>
    </row>
    <row r="15" spans="1:17" ht="13.5" customHeight="1" x14ac:dyDescent="0.3">
      <c r="A15" s="24" t="s">
        <v>37</v>
      </c>
      <c r="B15" s="25">
        <v>3001</v>
      </c>
      <c r="C15" s="21">
        <v>414</v>
      </c>
      <c r="D15" s="26">
        <v>0</v>
      </c>
      <c r="E15" s="46">
        <f t="shared" si="0"/>
        <v>13.605</v>
      </c>
      <c r="F15" s="22">
        <f t="shared" si="1"/>
        <v>30.429988974641674</v>
      </c>
      <c r="G15" s="26">
        <f t="shared" si="2"/>
        <v>0</v>
      </c>
      <c r="H15" s="26">
        <f t="shared" si="3"/>
        <v>30.429988974641674</v>
      </c>
      <c r="I15" s="27">
        <f t="shared" si="4"/>
        <v>81039.335100000011</v>
      </c>
      <c r="J15" s="27">
        <f t="shared" si="5"/>
        <v>2466026.0736052925</v>
      </c>
      <c r="K15" s="27">
        <f t="shared" si="6"/>
        <v>956324.91134413239</v>
      </c>
      <c r="L15" s="21">
        <v>0.70000000000000007</v>
      </c>
      <c r="M15" s="21">
        <f t="shared" si="7"/>
        <v>5248.4320000000007</v>
      </c>
      <c r="N15" s="27">
        <v>0</v>
      </c>
      <c r="O15" s="23">
        <f t="shared" si="8"/>
        <v>3427599.4169494249</v>
      </c>
      <c r="P15" s="27">
        <v>0</v>
      </c>
      <c r="Q15" s="27">
        <f t="shared" si="9"/>
        <v>3427599.4169494249</v>
      </c>
    </row>
    <row r="16" spans="1:17" ht="13.5" customHeight="1" x14ac:dyDescent="0.3">
      <c r="A16" s="24" t="s">
        <v>169</v>
      </c>
      <c r="B16" s="25">
        <v>61002</v>
      </c>
      <c r="C16" s="21">
        <v>609.45000000000005</v>
      </c>
      <c r="D16" s="26">
        <v>7</v>
      </c>
      <c r="E16" s="26">
        <f t="shared" si="0"/>
        <v>15</v>
      </c>
      <c r="F16" s="22">
        <f t="shared" si="1"/>
        <v>40.630000000000003</v>
      </c>
      <c r="G16" s="26">
        <f t="shared" si="2"/>
        <v>0.46666666666666667</v>
      </c>
      <c r="H16" s="26">
        <f t="shared" si="3"/>
        <v>41.096666666666671</v>
      </c>
      <c r="I16" s="27">
        <f t="shared" si="4"/>
        <v>81039.335100000011</v>
      </c>
      <c r="J16" s="27">
        <f t="shared" si="5"/>
        <v>3330446.5414930009</v>
      </c>
      <c r="K16" s="27">
        <f t="shared" si="6"/>
        <v>1291547.1687909856</v>
      </c>
      <c r="L16" s="21">
        <v>0.52</v>
      </c>
      <c r="M16" s="21">
        <f t="shared" si="7"/>
        <v>3898.8352000000004</v>
      </c>
      <c r="N16" s="27">
        <v>0</v>
      </c>
      <c r="O16" s="23">
        <f t="shared" si="8"/>
        <v>4625892.5454839859</v>
      </c>
      <c r="P16" s="27">
        <v>0</v>
      </c>
      <c r="Q16" s="27">
        <f t="shared" si="9"/>
        <v>4625892.5454839859</v>
      </c>
    </row>
    <row r="17" spans="1:17" ht="13.5" customHeight="1" x14ac:dyDescent="0.3">
      <c r="A17" s="24" t="s">
        <v>146</v>
      </c>
      <c r="B17" s="25">
        <v>52001</v>
      </c>
      <c r="C17" s="21">
        <v>118</v>
      </c>
      <c r="D17" s="26">
        <v>0</v>
      </c>
      <c r="E17" s="46">
        <f t="shared" si="0"/>
        <v>12</v>
      </c>
      <c r="F17" s="22">
        <f t="shared" si="1"/>
        <v>9.8333333333333339</v>
      </c>
      <c r="G17" s="26">
        <f t="shared" si="2"/>
        <v>0</v>
      </c>
      <c r="H17" s="26">
        <f t="shared" si="3"/>
        <v>9.8333333333333339</v>
      </c>
      <c r="I17" s="27">
        <f t="shared" si="4"/>
        <v>81039.335100000011</v>
      </c>
      <c r="J17" s="27">
        <f t="shared" si="5"/>
        <v>796886.79515000014</v>
      </c>
      <c r="K17" s="27">
        <f t="shared" si="6"/>
        <v>309032.69915917004</v>
      </c>
      <c r="L17" s="21">
        <v>0.60000000000000009</v>
      </c>
      <c r="M17" s="21">
        <f t="shared" si="7"/>
        <v>4498.6560000000009</v>
      </c>
      <c r="N17" s="27">
        <v>0</v>
      </c>
      <c r="O17" s="23">
        <f t="shared" si="8"/>
        <v>1110418.1503091701</v>
      </c>
      <c r="P17" s="27">
        <v>0</v>
      </c>
      <c r="Q17" s="27">
        <f t="shared" si="9"/>
        <v>1110418.1503091701</v>
      </c>
    </row>
    <row r="18" spans="1:17" ht="13.5" customHeight="1" x14ac:dyDescent="0.3">
      <c r="A18" s="24" t="s">
        <v>39</v>
      </c>
      <c r="B18" s="25">
        <v>4002</v>
      </c>
      <c r="C18" s="21">
        <v>548.08000000000004</v>
      </c>
      <c r="D18" s="26">
        <v>4.5</v>
      </c>
      <c r="E18" s="46">
        <f t="shared" si="0"/>
        <v>14.6106</v>
      </c>
      <c r="F18" s="22">
        <f t="shared" si="1"/>
        <v>37.512490931241707</v>
      </c>
      <c r="G18" s="26">
        <f t="shared" si="2"/>
        <v>0.30799556486386598</v>
      </c>
      <c r="H18" s="26">
        <f t="shared" si="3"/>
        <v>37.820486496105573</v>
      </c>
      <c r="I18" s="27">
        <f t="shared" si="4"/>
        <v>81039.335100000011</v>
      </c>
      <c r="J18" s="27">
        <f t="shared" si="5"/>
        <v>3064947.0788029246</v>
      </c>
      <c r="K18" s="27">
        <f t="shared" si="6"/>
        <v>1188586.4771597742</v>
      </c>
      <c r="L18" s="21">
        <v>0</v>
      </c>
      <c r="M18" s="21">
        <f t="shared" si="7"/>
        <v>0</v>
      </c>
      <c r="N18" s="27">
        <v>0</v>
      </c>
      <c r="O18" s="23">
        <f t="shared" si="8"/>
        <v>4253533.5559626985</v>
      </c>
      <c r="P18" s="27">
        <v>0</v>
      </c>
      <c r="Q18" s="27">
        <f t="shared" si="9"/>
        <v>4253533.5559626985</v>
      </c>
    </row>
    <row r="19" spans="1:17" ht="13.5" customHeight="1" x14ac:dyDescent="0.3">
      <c r="A19" s="24" t="s">
        <v>80</v>
      </c>
      <c r="B19" s="25">
        <v>22001</v>
      </c>
      <c r="C19" s="21">
        <v>75</v>
      </c>
      <c r="D19" s="26">
        <v>0.25</v>
      </c>
      <c r="E19" s="46">
        <f t="shared" si="0"/>
        <v>12</v>
      </c>
      <c r="F19" s="22">
        <f t="shared" si="1"/>
        <v>6.25</v>
      </c>
      <c r="G19" s="26">
        <f t="shared" si="2"/>
        <v>2.0833333333333332E-2</v>
      </c>
      <c r="H19" s="26">
        <f t="shared" si="3"/>
        <v>6.270833333333333</v>
      </c>
      <c r="I19" s="27">
        <f t="shared" si="4"/>
        <v>81039.335100000011</v>
      </c>
      <c r="J19" s="27">
        <f t="shared" si="5"/>
        <v>508184.16385625006</v>
      </c>
      <c r="K19" s="27">
        <f t="shared" si="6"/>
        <v>197073.81874345377</v>
      </c>
      <c r="L19" s="21">
        <v>0</v>
      </c>
      <c r="M19" s="21">
        <f t="shared" si="7"/>
        <v>0</v>
      </c>
      <c r="N19" s="27">
        <v>0</v>
      </c>
      <c r="O19" s="23">
        <f t="shared" si="8"/>
        <v>705257.98259970383</v>
      </c>
      <c r="P19" s="27">
        <v>0</v>
      </c>
      <c r="Q19" s="27">
        <f t="shared" si="9"/>
        <v>705257.98259970383</v>
      </c>
    </row>
    <row r="20" spans="1:17" ht="13.5" customHeight="1" x14ac:dyDescent="0.3">
      <c r="A20" s="24" t="s">
        <v>133</v>
      </c>
      <c r="B20" s="25">
        <v>49002</v>
      </c>
      <c r="C20" s="21">
        <v>5210.59</v>
      </c>
      <c r="D20" s="26">
        <v>32</v>
      </c>
      <c r="E20" s="46">
        <f t="shared" si="0"/>
        <v>15</v>
      </c>
      <c r="F20" s="22">
        <f t="shared" si="1"/>
        <v>347.3726666666667</v>
      </c>
      <c r="G20" s="26">
        <f t="shared" si="2"/>
        <v>2.1333333333333333</v>
      </c>
      <c r="H20" s="26">
        <f t="shared" si="3"/>
        <v>349.50600000000003</v>
      </c>
      <c r="I20" s="27">
        <f t="shared" si="4"/>
        <v>81039.335100000011</v>
      </c>
      <c r="J20" s="27">
        <f t="shared" si="5"/>
        <v>28323733.853460606</v>
      </c>
      <c r="K20" s="27">
        <f t="shared" si="6"/>
        <v>10983943.988372022</v>
      </c>
      <c r="L20" s="21">
        <v>0.4</v>
      </c>
      <c r="M20" s="21">
        <f t="shared" si="7"/>
        <v>2999.1040000000003</v>
      </c>
      <c r="N20" s="27">
        <v>0</v>
      </c>
      <c r="O20" s="23">
        <f t="shared" si="8"/>
        <v>39310676.945832632</v>
      </c>
      <c r="P20" s="27">
        <v>0</v>
      </c>
      <c r="Q20" s="27">
        <f t="shared" si="9"/>
        <v>39310676.945832632</v>
      </c>
    </row>
    <row r="21" spans="1:17" ht="13.5" customHeight="1" x14ac:dyDescent="0.3">
      <c r="A21" s="24" t="s">
        <v>97</v>
      </c>
      <c r="B21" s="25">
        <v>30003</v>
      </c>
      <c r="C21" s="21">
        <v>304.3</v>
      </c>
      <c r="D21" s="26">
        <v>0.5</v>
      </c>
      <c r="E21" s="46">
        <f t="shared" si="0"/>
        <v>12.782249999999999</v>
      </c>
      <c r="F21" s="22">
        <f t="shared" si="1"/>
        <v>23.80645035107278</v>
      </c>
      <c r="G21" s="26">
        <f t="shared" si="2"/>
        <v>3.9116743922235915E-2</v>
      </c>
      <c r="H21" s="26">
        <f t="shared" si="3"/>
        <v>23.845567094995015</v>
      </c>
      <c r="I21" s="27">
        <f t="shared" si="4"/>
        <v>81039.335100000011</v>
      </c>
      <c r="J21" s="27">
        <f t="shared" si="5"/>
        <v>1932428.9024608349</v>
      </c>
      <c r="K21" s="27">
        <f t="shared" si="6"/>
        <v>749395.92837431177</v>
      </c>
      <c r="L21" s="21">
        <v>0</v>
      </c>
      <c r="M21" s="21">
        <f t="shared" si="7"/>
        <v>0</v>
      </c>
      <c r="N21" s="27">
        <v>0</v>
      </c>
      <c r="O21" s="23">
        <f t="shared" si="8"/>
        <v>2681824.8308351468</v>
      </c>
      <c r="P21" s="27">
        <v>0</v>
      </c>
      <c r="Q21" s="27">
        <f t="shared" si="9"/>
        <v>2681824.8308351468</v>
      </c>
    </row>
    <row r="22" spans="1:17" ht="13.5" customHeight="1" x14ac:dyDescent="0.3">
      <c r="A22" s="24" t="s">
        <v>126</v>
      </c>
      <c r="B22" s="25">
        <v>45004</v>
      </c>
      <c r="C22" s="21">
        <v>479</v>
      </c>
      <c r="D22" s="26">
        <v>12.75</v>
      </c>
      <c r="E22" s="46">
        <f t="shared" si="0"/>
        <v>14.092499999999999</v>
      </c>
      <c r="F22" s="22">
        <f t="shared" si="1"/>
        <v>33.989710839098812</v>
      </c>
      <c r="G22" s="26">
        <f t="shared" si="2"/>
        <v>0.90473656200106445</v>
      </c>
      <c r="H22" s="26">
        <f t="shared" si="3"/>
        <v>34.894447401099875</v>
      </c>
      <c r="I22" s="27">
        <f t="shared" si="4"/>
        <v>81039.335100000011</v>
      </c>
      <c r="J22" s="27">
        <f t="shared" si="5"/>
        <v>2827822.8160670572</v>
      </c>
      <c r="K22" s="27">
        <f t="shared" si="6"/>
        <v>1096629.6880708048</v>
      </c>
      <c r="L22" s="21">
        <v>0.2</v>
      </c>
      <c r="M22" s="21">
        <f t="shared" si="7"/>
        <v>1499.5520000000001</v>
      </c>
      <c r="N22" s="27">
        <v>0</v>
      </c>
      <c r="O22" s="23">
        <f t="shared" si="8"/>
        <v>3925952.0561378621</v>
      </c>
      <c r="P22" s="27">
        <v>0</v>
      </c>
      <c r="Q22" s="27">
        <f t="shared" si="9"/>
        <v>3925952.0561378621</v>
      </c>
    </row>
    <row r="23" spans="1:17" ht="13.5" customHeight="1" x14ac:dyDescent="0.3">
      <c r="A23" s="24" t="s">
        <v>41</v>
      </c>
      <c r="B23" s="25">
        <v>5001</v>
      </c>
      <c r="C23" s="21">
        <v>3454.61</v>
      </c>
      <c r="D23" s="26">
        <v>37</v>
      </c>
      <c r="E23" s="46">
        <f t="shared" si="0"/>
        <v>15</v>
      </c>
      <c r="F23" s="22">
        <f t="shared" si="1"/>
        <v>230.30733333333333</v>
      </c>
      <c r="G23" s="26">
        <f t="shared" si="2"/>
        <v>2.4666666666666668</v>
      </c>
      <c r="H23" s="26">
        <f t="shared" si="3"/>
        <v>232.774</v>
      </c>
      <c r="I23" s="27">
        <f t="shared" si="4"/>
        <v>81039.335100000011</v>
      </c>
      <c r="J23" s="27">
        <f t="shared" si="5"/>
        <v>18863850.188567404</v>
      </c>
      <c r="K23" s="27">
        <f t="shared" si="6"/>
        <v>7315401.1031264383</v>
      </c>
      <c r="L23" s="21">
        <v>0.8</v>
      </c>
      <c r="M23" s="21">
        <f t="shared" si="7"/>
        <v>5998.2080000000005</v>
      </c>
      <c r="N23" s="27">
        <v>0</v>
      </c>
      <c r="O23" s="23">
        <f t="shared" si="8"/>
        <v>26185249.499693844</v>
      </c>
      <c r="P23" s="27">
        <v>0</v>
      </c>
      <c r="Q23" s="27">
        <f t="shared" si="9"/>
        <v>26185249.499693844</v>
      </c>
    </row>
    <row r="24" spans="1:17" ht="13.5" customHeight="1" x14ac:dyDescent="0.3">
      <c r="A24" s="24" t="s">
        <v>88</v>
      </c>
      <c r="B24" s="25">
        <v>26002</v>
      </c>
      <c r="C24" s="21">
        <v>212</v>
      </c>
      <c r="D24" s="26">
        <v>0</v>
      </c>
      <c r="E24" s="46">
        <f t="shared" si="0"/>
        <v>12.09</v>
      </c>
      <c r="F24" s="22">
        <f t="shared" si="1"/>
        <v>17.535153019023987</v>
      </c>
      <c r="G24" s="26">
        <f t="shared" si="2"/>
        <v>0</v>
      </c>
      <c r="H24" s="26">
        <f t="shared" si="3"/>
        <v>17.535153019023987</v>
      </c>
      <c r="I24" s="27">
        <f t="shared" si="4"/>
        <v>81039.335100000011</v>
      </c>
      <c r="J24" s="27">
        <f t="shared" si="5"/>
        <v>1421037.1415384617</v>
      </c>
      <c r="K24" s="27">
        <f t="shared" si="6"/>
        <v>551078.20348861546</v>
      </c>
      <c r="L24" s="21">
        <v>0.1</v>
      </c>
      <c r="M24" s="21">
        <f t="shared" si="7"/>
        <v>749.77600000000007</v>
      </c>
      <c r="N24" s="27">
        <v>0</v>
      </c>
      <c r="O24" s="23">
        <f t="shared" si="8"/>
        <v>1972865.1210270771</v>
      </c>
      <c r="P24" s="27">
        <v>0</v>
      </c>
      <c r="Q24" s="27">
        <f t="shared" si="9"/>
        <v>1972865.1210270771</v>
      </c>
    </row>
    <row r="25" spans="1:17" ht="13.5" customHeight="1" x14ac:dyDescent="0.3">
      <c r="A25" s="24" t="s">
        <v>121</v>
      </c>
      <c r="B25" s="25">
        <v>43001</v>
      </c>
      <c r="C25" s="21">
        <v>299.14</v>
      </c>
      <c r="D25" s="26">
        <v>0.5</v>
      </c>
      <c r="E25" s="46">
        <f t="shared" si="0"/>
        <v>12.743549999999999</v>
      </c>
      <c r="F25" s="22">
        <f t="shared" si="1"/>
        <v>23.473835783592484</v>
      </c>
      <c r="G25" s="26">
        <f t="shared" si="2"/>
        <v>3.9235534839193162E-2</v>
      </c>
      <c r="H25" s="26">
        <f t="shared" si="3"/>
        <v>23.513071318431678</v>
      </c>
      <c r="I25" s="27">
        <f t="shared" si="4"/>
        <v>81039.335100000011</v>
      </c>
      <c r="J25" s="27">
        <f t="shared" si="5"/>
        <v>1905483.6658045838</v>
      </c>
      <c r="K25" s="27">
        <f t="shared" si="6"/>
        <v>738946.56559901754</v>
      </c>
      <c r="L25" s="21">
        <v>0</v>
      </c>
      <c r="M25" s="21">
        <f t="shared" si="7"/>
        <v>0</v>
      </c>
      <c r="N25" s="27">
        <v>0</v>
      </c>
      <c r="O25" s="23">
        <f t="shared" si="8"/>
        <v>2644430.2314036014</v>
      </c>
      <c r="P25" s="27">
        <v>0</v>
      </c>
      <c r="Q25" s="27">
        <f t="shared" si="9"/>
        <v>2644430.2314036014</v>
      </c>
    </row>
    <row r="26" spans="1:17" ht="13.5" customHeight="1" x14ac:dyDescent="0.3">
      <c r="A26" s="24" t="s">
        <v>116</v>
      </c>
      <c r="B26" s="25">
        <v>41001</v>
      </c>
      <c r="C26" s="21">
        <v>875.45</v>
      </c>
      <c r="D26" s="26">
        <v>1.25</v>
      </c>
      <c r="E26" s="46">
        <f t="shared" si="0"/>
        <v>15</v>
      </c>
      <c r="F26" s="22">
        <f t="shared" si="1"/>
        <v>58.363333333333337</v>
      </c>
      <c r="G26" s="26">
        <f t="shared" si="2"/>
        <v>8.3333333333333329E-2</v>
      </c>
      <c r="H26" s="26">
        <f t="shared" si="3"/>
        <v>58.446666666666673</v>
      </c>
      <c r="I26" s="27">
        <f t="shared" si="4"/>
        <v>81039.335100000011</v>
      </c>
      <c r="J26" s="27">
        <f t="shared" si="5"/>
        <v>4736479.0054780012</v>
      </c>
      <c r="K26" s="27">
        <f t="shared" si="6"/>
        <v>1836806.5583243687</v>
      </c>
      <c r="L26" s="21">
        <v>0</v>
      </c>
      <c r="M26" s="21">
        <f t="shared" si="7"/>
        <v>0</v>
      </c>
      <c r="N26" s="27">
        <v>0</v>
      </c>
      <c r="O26" s="23">
        <f t="shared" si="8"/>
        <v>6573285.5638023699</v>
      </c>
      <c r="P26" s="27">
        <v>0</v>
      </c>
      <c r="Q26" s="27">
        <f t="shared" si="9"/>
        <v>6573285.5638023699</v>
      </c>
    </row>
    <row r="27" spans="1:17" ht="13.5" customHeight="1" x14ac:dyDescent="0.3">
      <c r="A27" s="24" t="s">
        <v>92</v>
      </c>
      <c r="B27" s="25">
        <v>28001</v>
      </c>
      <c r="C27" s="21">
        <v>355.43</v>
      </c>
      <c r="D27" s="26">
        <v>4.75</v>
      </c>
      <c r="E27" s="46">
        <f t="shared" si="0"/>
        <v>13.165725</v>
      </c>
      <c r="F27" s="22">
        <f t="shared" si="1"/>
        <v>26.996614314821251</v>
      </c>
      <c r="G27" s="26">
        <f t="shared" si="2"/>
        <v>0.36078529666995168</v>
      </c>
      <c r="H27" s="26">
        <f t="shared" si="3"/>
        <v>27.357399611491203</v>
      </c>
      <c r="I27" s="27">
        <f t="shared" si="4"/>
        <v>81039.335100000011</v>
      </c>
      <c r="J27" s="27">
        <f t="shared" si="5"/>
        <v>2217025.4745802456</v>
      </c>
      <c r="K27" s="27">
        <f t="shared" si="6"/>
        <v>859762.47904221923</v>
      </c>
      <c r="L27" s="21">
        <v>0</v>
      </c>
      <c r="M27" s="21">
        <f t="shared" si="7"/>
        <v>0</v>
      </c>
      <c r="N27" s="27">
        <v>0</v>
      </c>
      <c r="O27" s="23">
        <f t="shared" si="8"/>
        <v>3076787.953622465</v>
      </c>
      <c r="P27" s="27">
        <v>0</v>
      </c>
      <c r="Q27" s="27">
        <f t="shared" si="9"/>
        <v>3076787.953622465</v>
      </c>
    </row>
    <row r="28" spans="1:17" ht="13.5" customHeight="1" x14ac:dyDescent="0.3">
      <c r="A28" s="24" t="s">
        <v>164</v>
      </c>
      <c r="B28" s="25">
        <v>60001</v>
      </c>
      <c r="C28" s="21">
        <v>230.5</v>
      </c>
      <c r="D28" s="26">
        <v>0.5</v>
      </c>
      <c r="E28" s="26">
        <f t="shared" si="0"/>
        <v>12.22875</v>
      </c>
      <c r="F28" s="22">
        <f t="shared" si="1"/>
        <v>18.849023816825106</v>
      </c>
      <c r="G28" s="26">
        <f t="shared" si="2"/>
        <v>4.0887253398752939E-2</v>
      </c>
      <c r="H28" s="26">
        <f t="shared" si="3"/>
        <v>18.88991107022386</v>
      </c>
      <c r="I28" s="27">
        <f t="shared" si="4"/>
        <v>81039.335100000011</v>
      </c>
      <c r="J28" s="27">
        <f t="shared" si="5"/>
        <v>1530825.8332290712</v>
      </c>
      <c r="K28" s="27">
        <f t="shared" si="6"/>
        <v>593654.25812623382</v>
      </c>
      <c r="L28" s="21">
        <v>0.4</v>
      </c>
      <c r="M28" s="21">
        <f t="shared" si="7"/>
        <v>2999.1040000000003</v>
      </c>
      <c r="N28" s="27">
        <v>0</v>
      </c>
      <c r="O28" s="23">
        <f t="shared" si="8"/>
        <v>2127479.195355305</v>
      </c>
      <c r="P28" s="27">
        <v>0</v>
      </c>
      <c r="Q28" s="27">
        <f t="shared" si="9"/>
        <v>2127479.195355305</v>
      </c>
    </row>
    <row r="29" spans="1:17" ht="13.5" customHeight="1" x14ac:dyDescent="0.3">
      <c r="A29" s="24" t="s">
        <v>49</v>
      </c>
      <c r="B29" s="25">
        <v>7001</v>
      </c>
      <c r="C29" s="21">
        <v>849.86</v>
      </c>
      <c r="D29" s="26">
        <v>1.5</v>
      </c>
      <c r="E29" s="46">
        <f t="shared" si="0"/>
        <v>15</v>
      </c>
      <c r="F29" s="22">
        <f t="shared" si="1"/>
        <v>56.657333333333334</v>
      </c>
      <c r="G29" s="26">
        <f t="shared" si="2"/>
        <v>0.1</v>
      </c>
      <c r="H29" s="26">
        <f t="shared" si="3"/>
        <v>56.757333333333335</v>
      </c>
      <c r="I29" s="27">
        <f t="shared" si="4"/>
        <v>81039.335100000011</v>
      </c>
      <c r="J29" s="27">
        <f t="shared" si="5"/>
        <v>4599576.5553824008</v>
      </c>
      <c r="K29" s="27">
        <f t="shared" si="6"/>
        <v>1783715.7881772949</v>
      </c>
      <c r="L29" s="21">
        <v>0</v>
      </c>
      <c r="M29" s="21">
        <f t="shared" si="7"/>
        <v>0</v>
      </c>
      <c r="N29" s="27">
        <v>0</v>
      </c>
      <c r="O29" s="23">
        <f t="shared" si="8"/>
        <v>6383292.3435596954</v>
      </c>
      <c r="P29" s="27">
        <v>0</v>
      </c>
      <c r="Q29" s="27">
        <f t="shared" si="9"/>
        <v>6383292.3435596954</v>
      </c>
    </row>
    <row r="30" spans="1:17" ht="13.5" customHeight="1" x14ac:dyDescent="0.3">
      <c r="A30" s="24" t="s">
        <v>111</v>
      </c>
      <c r="B30" s="25">
        <v>39001</v>
      </c>
      <c r="C30" s="21">
        <v>543</v>
      </c>
      <c r="D30" s="26">
        <v>9.25</v>
      </c>
      <c r="E30" s="46">
        <f t="shared" si="0"/>
        <v>14.5725</v>
      </c>
      <c r="F30" s="22">
        <f t="shared" si="1"/>
        <v>37.261966031909417</v>
      </c>
      <c r="G30" s="26">
        <f t="shared" si="2"/>
        <v>0.63475724824155089</v>
      </c>
      <c r="H30" s="26">
        <f t="shared" si="3"/>
        <v>37.896723280150965</v>
      </c>
      <c r="I30" s="27">
        <f t="shared" si="4"/>
        <v>81039.335100000011</v>
      </c>
      <c r="J30" s="27">
        <f t="shared" si="5"/>
        <v>3071125.2570921257</v>
      </c>
      <c r="K30" s="27">
        <f t="shared" si="6"/>
        <v>1190982.3747003262</v>
      </c>
      <c r="L30" s="21">
        <v>0</v>
      </c>
      <c r="M30" s="21">
        <f t="shared" si="7"/>
        <v>0</v>
      </c>
      <c r="N30" s="27">
        <v>0</v>
      </c>
      <c r="O30" s="23">
        <f t="shared" si="8"/>
        <v>4262107.6317924522</v>
      </c>
      <c r="P30" s="27">
        <v>0</v>
      </c>
      <c r="Q30" s="27">
        <f t="shared" si="9"/>
        <v>4262107.6317924522</v>
      </c>
    </row>
    <row r="31" spans="1:17" ht="13.5" customHeight="1" x14ac:dyDescent="0.3">
      <c r="A31" s="24" t="s">
        <v>57</v>
      </c>
      <c r="B31" s="25">
        <v>12002</v>
      </c>
      <c r="C31" s="21">
        <v>477</v>
      </c>
      <c r="D31" s="26">
        <v>15.5</v>
      </c>
      <c r="E31" s="46">
        <f t="shared" si="0"/>
        <v>14.077500000000001</v>
      </c>
      <c r="F31" s="22">
        <f t="shared" si="1"/>
        <v>33.883857218966433</v>
      </c>
      <c r="G31" s="26">
        <f t="shared" si="2"/>
        <v>1.1010477712662048</v>
      </c>
      <c r="H31" s="26">
        <f t="shared" si="3"/>
        <v>34.984904990232636</v>
      </c>
      <c r="I31" s="27">
        <f t="shared" si="4"/>
        <v>81039.335100000011</v>
      </c>
      <c r="J31" s="27">
        <f t="shared" si="5"/>
        <v>2835153.4389451253</v>
      </c>
      <c r="K31" s="27">
        <f t="shared" si="6"/>
        <v>1099472.5036229196</v>
      </c>
      <c r="L31" s="21">
        <v>0</v>
      </c>
      <c r="M31" s="21">
        <f t="shared" si="7"/>
        <v>0</v>
      </c>
      <c r="N31" s="27">
        <v>0</v>
      </c>
      <c r="O31" s="23">
        <f t="shared" si="8"/>
        <v>3934625.9425680451</v>
      </c>
      <c r="P31" s="27">
        <v>0</v>
      </c>
      <c r="Q31" s="27">
        <f t="shared" si="9"/>
        <v>3934625.9425680451</v>
      </c>
    </row>
    <row r="32" spans="1:17" ht="13.5" customHeight="1" x14ac:dyDescent="0.3">
      <c r="A32" s="24" t="s">
        <v>140</v>
      </c>
      <c r="B32" s="25">
        <v>50005</v>
      </c>
      <c r="C32" s="21">
        <v>334</v>
      </c>
      <c r="D32" s="26">
        <v>2.25</v>
      </c>
      <c r="E32" s="46">
        <f t="shared" si="0"/>
        <v>13.004999999999999</v>
      </c>
      <c r="F32" s="22">
        <f t="shared" si="1"/>
        <v>25.68242983467897</v>
      </c>
      <c r="G32" s="26">
        <f t="shared" si="2"/>
        <v>0.17301038062283738</v>
      </c>
      <c r="H32" s="26">
        <f t="shared" si="3"/>
        <v>25.855440215301808</v>
      </c>
      <c r="I32" s="27">
        <f t="shared" si="4"/>
        <v>81039.335100000011</v>
      </c>
      <c r="J32" s="27">
        <f t="shared" si="5"/>
        <v>2095307.6837658596</v>
      </c>
      <c r="K32" s="27">
        <f t="shared" si="6"/>
        <v>812560.31976440025</v>
      </c>
      <c r="L32" s="21">
        <v>0.1</v>
      </c>
      <c r="M32" s="21">
        <f t="shared" si="7"/>
        <v>749.77600000000007</v>
      </c>
      <c r="N32" s="27">
        <v>0</v>
      </c>
      <c r="O32" s="23">
        <f t="shared" si="8"/>
        <v>2908617.7795302598</v>
      </c>
      <c r="P32" s="27">
        <v>0</v>
      </c>
      <c r="Q32" s="27">
        <f t="shared" si="9"/>
        <v>2908617.7795302598</v>
      </c>
    </row>
    <row r="33" spans="1:17" ht="13.5" customHeight="1" x14ac:dyDescent="0.3">
      <c r="A33" s="24" t="s">
        <v>163</v>
      </c>
      <c r="B33" s="25">
        <v>59003</v>
      </c>
      <c r="C33" s="21">
        <v>143.72999999999999</v>
      </c>
      <c r="D33" s="26">
        <v>0</v>
      </c>
      <c r="E33" s="26">
        <f t="shared" si="0"/>
        <v>12</v>
      </c>
      <c r="F33" s="22">
        <f t="shared" si="1"/>
        <v>11.977499999999999</v>
      </c>
      <c r="G33" s="26">
        <f t="shared" si="2"/>
        <v>0</v>
      </c>
      <c r="H33" s="26">
        <f t="shared" si="3"/>
        <v>11.977499999999999</v>
      </c>
      <c r="I33" s="27">
        <f t="shared" si="4"/>
        <v>81039.335100000011</v>
      </c>
      <c r="J33" s="27">
        <f t="shared" si="5"/>
        <v>970648.63616025005</v>
      </c>
      <c r="K33" s="27">
        <f t="shared" si="6"/>
        <v>376417.54110294493</v>
      </c>
      <c r="L33" s="21">
        <v>0</v>
      </c>
      <c r="M33" s="21">
        <f t="shared" si="7"/>
        <v>0</v>
      </c>
      <c r="N33" s="27">
        <v>0</v>
      </c>
      <c r="O33" s="23">
        <f t="shared" si="8"/>
        <v>1347066.1772631949</v>
      </c>
      <c r="P33" s="27">
        <v>0</v>
      </c>
      <c r="Q33" s="27">
        <f t="shared" si="9"/>
        <v>1347066.1772631949</v>
      </c>
    </row>
    <row r="34" spans="1:17" ht="13.5" customHeight="1" x14ac:dyDescent="0.3">
      <c r="A34" s="24" t="s">
        <v>79</v>
      </c>
      <c r="B34" s="25">
        <v>21003</v>
      </c>
      <c r="C34" s="21">
        <v>264.17</v>
      </c>
      <c r="D34" s="26">
        <v>0</v>
      </c>
      <c r="E34" s="46">
        <f t="shared" si="0"/>
        <v>12.481275</v>
      </c>
      <c r="F34" s="22">
        <f t="shared" si="1"/>
        <v>21.165305627830492</v>
      </c>
      <c r="G34" s="26">
        <f t="shared" si="2"/>
        <v>0</v>
      </c>
      <c r="H34" s="26">
        <f t="shared" si="3"/>
        <v>21.165305627830492</v>
      </c>
      <c r="I34" s="27">
        <f t="shared" si="4"/>
        <v>81039.335100000011</v>
      </c>
      <c r="J34" s="27">
        <f t="shared" si="5"/>
        <v>1715222.2952676713</v>
      </c>
      <c r="K34" s="27">
        <f t="shared" si="6"/>
        <v>665163.2061048029</v>
      </c>
      <c r="L34" s="21">
        <v>0.30000000000000004</v>
      </c>
      <c r="M34" s="21">
        <f t="shared" si="7"/>
        <v>2249.3280000000004</v>
      </c>
      <c r="N34" s="27">
        <v>0</v>
      </c>
      <c r="O34" s="23">
        <f t="shared" si="8"/>
        <v>2382634.8293724745</v>
      </c>
      <c r="P34" s="27">
        <v>0</v>
      </c>
      <c r="Q34" s="27">
        <f t="shared" si="9"/>
        <v>2382634.8293724745</v>
      </c>
    </row>
    <row r="35" spans="1:17" ht="13.5" customHeight="1" x14ac:dyDescent="0.3">
      <c r="A35" s="24" t="s">
        <v>68</v>
      </c>
      <c r="B35" s="25">
        <v>16001</v>
      </c>
      <c r="C35" s="21">
        <v>843.46</v>
      </c>
      <c r="D35" s="26">
        <v>0.25</v>
      </c>
      <c r="E35" s="46">
        <f t="shared" si="0"/>
        <v>15</v>
      </c>
      <c r="F35" s="22">
        <f t="shared" si="1"/>
        <v>56.230666666666671</v>
      </c>
      <c r="G35" s="26">
        <f t="shared" si="2"/>
        <v>1.6666666666666666E-2</v>
      </c>
      <c r="H35" s="26">
        <f t="shared" si="3"/>
        <v>56.247333333333337</v>
      </c>
      <c r="I35" s="27">
        <f t="shared" si="4"/>
        <v>81039.335100000011</v>
      </c>
      <c r="J35" s="27">
        <f t="shared" si="5"/>
        <v>4558246.4944814006</v>
      </c>
      <c r="K35" s="27">
        <f t="shared" si="6"/>
        <v>1767687.9905598871</v>
      </c>
      <c r="L35" s="21">
        <v>0.2</v>
      </c>
      <c r="M35" s="21">
        <f t="shared" si="7"/>
        <v>1499.5520000000001</v>
      </c>
      <c r="N35" s="27">
        <v>0</v>
      </c>
      <c r="O35" s="23">
        <f t="shared" si="8"/>
        <v>6327434.0370412879</v>
      </c>
      <c r="P35" s="27">
        <v>0</v>
      </c>
      <c r="Q35" s="27">
        <f t="shared" si="9"/>
        <v>6327434.0370412879</v>
      </c>
    </row>
    <row r="36" spans="1:17" ht="13.5" customHeight="1" x14ac:dyDescent="0.3">
      <c r="A36" s="24" t="s">
        <v>171</v>
      </c>
      <c r="B36" s="25">
        <v>61008</v>
      </c>
      <c r="C36" s="21">
        <v>1295.17</v>
      </c>
      <c r="D36" s="26">
        <v>12.5</v>
      </c>
      <c r="E36" s="26">
        <f t="shared" si="0"/>
        <v>15</v>
      </c>
      <c r="F36" s="22">
        <f t="shared" si="1"/>
        <v>86.344666666666669</v>
      </c>
      <c r="G36" s="26">
        <f t="shared" si="2"/>
        <v>0.83333333333333337</v>
      </c>
      <c r="H36" s="26">
        <f t="shared" si="3"/>
        <v>87.177999999999997</v>
      </c>
      <c r="I36" s="27">
        <f t="shared" si="4"/>
        <v>81039.335100000011</v>
      </c>
      <c r="J36" s="27">
        <f t="shared" si="5"/>
        <v>7064847.1553478008</v>
      </c>
      <c r="K36" s="27">
        <f t="shared" si="6"/>
        <v>2739747.7268438772</v>
      </c>
      <c r="L36" s="21">
        <v>0.1</v>
      </c>
      <c r="M36" s="21">
        <f t="shared" si="7"/>
        <v>749.77600000000007</v>
      </c>
      <c r="N36" s="27">
        <v>0</v>
      </c>
      <c r="O36" s="23">
        <f t="shared" si="8"/>
        <v>9805344.658191679</v>
      </c>
      <c r="P36" s="27">
        <v>0</v>
      </c>
      <c r="Q36" s="27">
        <f t="shared" si="9"/>
        <v>9805344.658191679</v>
      </c>
    </row>
    <row r="37" spans="1:17" ht="13.5" customHeight="1" x14ac:dyDescent="0.3">
      <c r="A37" s="24" t="s">
        <v>109</v>
      </c>
      <c r="B37" s="25">
        <v>38002</v>
      </c>
      <c r="C37" s="21">
        <v>359</v>
      </c>
      <c r="D37" s="26">
        <v>2</v>
      </c>
      <c r="E37" s="46">
        <f t="shared" si="0"/>
        <v>13.192499999999999</v>
      </c>
      <c r="F37" s="22">
        <f t="shared" si="1"/>
        <v>27.212431305666101</v>
      </c>
      <c r="G37" s="26">
        <f t="shared" si="2"/>
        <v>0.15160128861095321</v>
      </c>
      <c r="H37" s="26">
        <f t="shared" si="3"/>
        <v>27.364032594277052</v>
      </c>
      <c r="I37" s="27">
        <f t="shared" si="4"/>
        <v>81039.335100000011</v>
      </c>
      <c r="J37" s="27">
        <f t="shared" si="5"/>
        <v>2217563.0070949406</v>
      </c>
      <c r="K37" s="27">
        <f t="shared" si="6"/>
        <v>859970.93415141793</v>
      </c>
      <c r="L37" s="21">
        <v>0.1</v>
      </c>
      <c r="M37" s="21">
        <f t="shared" si="7"/>
        <v>749.77600000000007</v>
      </c>
      <c r="N37" s="27">
        <v>0</v>
      </c>
      <c r="O37" s="23">
        <f t="shared" si="8"/>
        <v>3078283.7172463587</v>
      </c>
      <c r="P37" s="27">
        <v>0</v>
      </c>
      <c r="Q37" s="27">
        <f t="shared" si="9"/>
        <v>3078283.7172463587</v>
      </c>
    </row>
    <row r="38" spans="1:17" ht="13.5" customHeight="1" x14ac:dyDescent="0.3">
      <c r="A38" s="24" t="s">
        <v>134</v>
      </c>
      <c r="B38" s="25">
        <v>49003</v>
      </c>
      <c r="C38" s="21">
        <v>941.57</v>
      </c>
      <c r="D38" s="26">
        <v>3.5</v>
      </c>
      <c r="E38" s="46">
        <f t="shared" ref="E38:E69" si="10">IF(C38&lt;200,12,IF(C38&gt;600,15,(C38*0.0075)+10.5))</f>
        <v>15</v>
      </c>
      <c r="F38" s="22">
        <f t="shared" ref="F38:F69" si="11">C38/E38</f>
        <v>62.771333333333338</v>
      </c>
      <c r="G38" s="26">
        <f t="shared" ref="G38:G69" si="12">D38/E38</f>
        <v>0.23333333333333334</v>
      </c>
      <c r="H38" s="26">
        <f t="shared" ref="H38:H69" si="13">F38+G38</f>
        <v>63.004666666666672</v>
      </c>
      <c r="I38" s="27">
        <f t="shared" ref="I38:I69" si="14">$I$4*1.29</f>
        <v>81039.335100000011</v>
      </c>
      <c r="J38" s="27">
        <f t="shared" ref="J38:J69" si="15">H38*I38</f>
        <v>5105856.2948638014</v>
      </c>
      <c r="K38" s="27">
        <f t="shared" ref="K38:K69" si="16">J38*0.3878</f>
        <v>1980051.071148182</v>
      </c>
      <c r="L38" s="21">
        <v>0.2</v>
      </c>
      <c r="M38" s="21">
        <f t="shared" ref="M38:M69" si="17">L38*$M$4</f>
        <v>1499.5520000000001</v>
      </c>
      <c r="N38" s="27">
        <v>0</v>
      </c>
      <c r="O38" s="23">
        <f t="shared" ref="O38:O69" si="18">J38+K38+M38+N38</f>
        <v>7087406.9180119839</v>
      </c>
      <c r="P38" s="27">
        <v>0</v>
      </c>
      <c r="Q38" s="27">
        <f t="shared" ref="Q38:Q69" si="19">IF(P38=0,O38,P38)</f>
        <v>7087406.9180119839</v>
      </c>
    </row>
    <row r="39" spans="1:17" ht="13.5" customHeight="1" x14ac:dyDescent="0.3">
      <c r="A39" s="24" t="s">
        <v>44</v>
      </c>
      <c r="B39" s="25">
        <v>5006</v>
      </c>
      <c r="C39" s="21">
        <v>417</v>
      </c>
      <c r="D39" s="26">
        <v>6.75</v>
      </c>
      <c r="E39" s="46">
        <f t="shared" si="10"/>
        <v>13.6275</v>
      </c>
      <c r="F39" s="22">
        <f t="shared" si="11"/>
        <v>30.599889928453496</v>
      </c>
      <c r="G39" s="26">
        <f t="shared" si="12"/>
        <v>0.49532195927352779</v>
      </c>
      <c r="H39" s="26">
        <f t="shared" si="13"/>
        <v>31.095211887727025</v>
      </c>
      <c r="I39" s="27">
        <f t="shared" si="14"/>
        <v>81039.335100000011</v>
      </c>
      <c r="J39" s="27">
        <f t="shared" si="15"/>
        <v>2519935.2961750142</v>
      </c>
      <c r="K39" s="27">
        <f t="shared" si="16"/>
        <v>977230.90785667044</v>
      </c>
      <c r="L39" s="21">
        <v>0</v>
      </c>
      <c r="M39" s="21">
        <f t="shared" si="17"/>
        <v>0</v>
      </c>
      <c r="N39" s="27">
        <v>0</v>
      </c>
      <c r="O39" s="23">
        <f t="shared" si="18"/>
        <v>3497166.2040316844</v>
      </c>
      <c r="P39" s="27">
        <v>0</v>
      </c>
      <c r="Q39" s="27">
        <f t="shared" si="19"/>
        <v>3497166.2040316844</v>
      </c>
    </row>
    <row r="40" spans="1:17" ht="13.5" customHeight="1" x14ac:dyDescent="0.3">
      <c r="A40" s="24" t="s">
        <v>75</v>
      </c>
      <c r="B40" s="25">
        <v>19004</v>
      </c>
      <c r="C40" s="21">
        <v>502</v>
      </c>
      <c r="D40" s="26">
        <v>0.5</v>
      </c>
      <c r="E40" s="46">
        <f t="shared" si="10"/>
        <v>14.265000000000001</v>
      </c>
      <c r="F40" s="22">
        <f t="shared" si="11"/>
        <v>35.191026989134244</v>
      </c>
      <c r="G40" s="26">
        <f t="shared" si="12"/>
        <v>3.5050823694356817E-2</v>
      </c>
      <c r="H40" s="26">
        <f t="shared" si="13"/>
        <v>35.226077812828599</v>
      </c>
      <c r="I40" s="27">
        <f t="shared" si="14"/>
        <v>81039.335100000011</v>
      </c>
      <c r="J40" s="27">
        <f t="shared" si="15"/>
        <v>2854697.9241324924</v>
      </c>
      <c r="K40" s="27">
        <f t="shared" si="16"/>
        <v>1107051.8549785805</v>
      </c>
      <c r="L40" s="21">
        <v>0.4</v>
      </c>
      <c r="M40" s="21">
        <f t="shared" si="17"/>
        <v>2999.1040000000003</v>
      </c>
      <c r="N40" s="27">
        <v>0</v>
      </c>
      <c r="O40" s="23">
        <f t="shared" si="18"/>
        <v>3964748.8831110727</v>
      </c>
      <c r="P40" s="27">
        <v>0</v>
      </c>
      <c r="Q40" s="27">
        <f t="shared" si="19"/>
        <v>3964748.8831110727</v>
      </c>
    </row>
    <row r="41" spans="1:17" ht="13.5" customHeight="1" x14ac:dyDescent="0.3">
      <c r="A41" s="24" t="s">
        <v>156</v>
      </c>
      <c r="B41" s="25">
        <v>56002</v>
      </c>
      <c r="C41" s="21">
        <v>136</v>
      </c>
      <c r="D41" s="26">
        <v>4.5</v>
      </c>
      <c r="E41" s="46">
        <f t="shared" si="10"/>
        <v>12</v>
      </c>
      <c r="F41" s="22">
        <f t="shared" si="11"/>
        <v>11.333333333333334</v>
      </c>
      <c r="G41" s="26">
        <f t="shared" si="12"/>
        <v>0.375</v>
      </c>
      <c r="H41" s="26">
        <f t="shared" si="13"/>
        <v>11.708333333333334</v>
      </c>
      <c r="I41" s="27">
        <f t="shared" si="14"/>
        <v>81039.335100000011</v>
      </c>
      <c r="J41" s="27">
        <f t="shared" si="15"/>
        <v>948835.54846250021</v>
      </c>
      <c r="K41" s="27">
        <f t="shared" si="16"/>
        <v>367958.42569375754</v>
      </c>
      <c r="L41" s="21">
        <v>0</v>
      </c>
      <c r="M41" s="21">
        <f t="shared" si="17"/>
        <v>0</v>
      </c>
      <c r="N41" s="27">
        <v>0</v>
      </c>
      <c r="O41" s="23">
        <f t="shared" si="18"/>
        <v>1316793.9741562577</v>
      </c>
      <c r="P41" s="27">
        <v>0</v>
      </c>
      <c r="Q41" s="27">
        <f t="shared" si="19"/>
        <v>1316793.9741562577</v>
      </c>
    </row>
    <row r="42" spans="1:17" ht="13.5" customHeight="1" x14ac:dyDescent="0.3">
      <c r="A42" s="24" t="s">
        <v>141</v>
      </c>
      <c r="B42" s="25">
        <v>51001</v>
      </c>
      <c r="C42" s="21">
        <v>2847.69</v>
      </c>
      <c r="D42" s="26">
        <v>5</v>
      </c>
      <c r="E42" s="46">
        <f t="shared" si="10"/>
        <v>15</v>
      </c>
      <c r="F42" s="22">
        <f t="shared" si="11"/>
        <v>189.846</v>
      </c>
      <c r="G42" s="26">
        <f t="shared" si="12"/>
        <v>0.33333333333333331</v>
      </c>
      <c r="H42" s="26">
        <f t="shared" si="13"/>
        <v>190.17933333333335</v>
      </c>
      <c r="I42" s="27">
        <f t="shared" si="14"/>
        <v>81039.335100000011</v>
      </c>
      <c r="J42" s="27">
        <f t="shared" si="15"/>
        <v>15412006.723094603</v>
      </c>
      <c r="K42" s="27">
        <f t="shared" si="16"/>
        <v>5976776.2072160868</v>
      </c>
      <c r="L42" s="21">
        <v>0.5</v>
      </c>
      <c r="M42" s="21">
        <f t="shared" si="17"/>
        <v>3748.88</v>
      </c>
      <c r="N42" s="27">
        <v>0</v>
      </c>
      <c r="O42" s="23">
        <f t="shared" si="18"/>
        <v>21392531.810310688</v>
      </c>
      <c r="P42" s="27">
        <v>0</v>
      </c>
      <c r="Q42" s="27">
        <f t="shared" si="19"/>
        <v>21392531.810310688</v>
      </c>
    </row>
    <row r="43" spans="1:17" ht="13.5" customHeight="1" x14ac:dyDescent="0.3">
      <c r="A43" s="24" t="s">
        <v>176</v>
      </c>
      <c r="B43" s="25">
        <v>64002</v>
      </c>
      <c r="C43" s="21">
        <v>362</v>
      </c>
      <c r="D43" s="26">
        <v>0</v>
      </c>
      <c r="E43" s="26">
        <f t="shared" si="10"/>
        <v>13.215</v>
      </c>
      <c r="F43" s="22">
        <f t="shared" si="11"/>
        <v>27.393113885735907</v>
      </c>
      <c r="G43" s="26">
        <f t="shared" si="12"/>
        <v>0</v>
      </c>
      <c r="H43" s="26">
        <f t="shared" si="13"/>
        <v>27.393113885735907</v>
      </c>
      <c r="I43" s="27">
        <f t="shared" si="14"/>
        <v>81039.335100000011</v>
      </c>
      <c r="J43" s="27">
        <f t="shared" si="15"/>
        <v>2219919.7356186155</v>
      </c>
      <c r="K43" s="27">
        <f t="shared" si="16"/>
        <v>860884.87347289908</v>
      </c>
      <c r="L43" s="21">
        <v>0</v>
      </c>
      <c r="M43" s="21">
        <f t="shared" si="17"/>
        <v>0</v>
      </c>
      <c r="N43" s="27">
        <v>0</v>
      </c>
      <c r="O43" s="23">
        <f t="shared" si="18"/>
        <v>3080804.6090915147</v>
      </c>
      <c r="P43" s="27">
        <v>0</v>
      </c>
      <c r="Q43" s="27">
        <f t="shared" si="19"/>
        <v>3080804.6090915147</v>
      </c>
    </row>
    <row r="44" spans="1:17" ht="13.5" customHeight="1" x14ac:dyDescent="0.3">
      <c r="A44" s="24" t="s">
        <v>76</v>
      </c>
      <c r="B44" s="25">
        <v>20001</v>
      </c>
      <c r="C44" s="21">
        <v>369</v>
      </c>
      <c r="D44" s="26">
        <v>0</v>
      </c>
      <c r="E44" s="46">
        <f t="shared" si="10"/>
        <v>13.2675</v>
      </c>
      <c r="F44" s="22">
        <f t="shared" si="11"/>
        <v>27.81232334652346</v>
      </c>
      <c r="G44" s="26">
        <f t="shared" si="12"/>
        <v>0</v>
      </c>
      <c r="H44" s="26">
        <f t="shared" si="13"/>
        <v>27.81232334652346</v>
      </c>
      <c r="I44" s="27">
        <f t="shared" si="14"/>
        <v>81039.335100000011</v>
      </c>
      <c r="J44" s="27">
        <f t="shared" si="15"/>
        <v>2253892.1915884684</v>
      </c>
      <c r="K44" s="27">
        <f t="shared" si="16"/>
        <v>874059.39189800795</v>
      </c>
      <c r="L44" s="21">
        <v>0</v>
      </c>
      <c r="M44" s="21">
        <f t="shared" si="17"/>
        <v>0</v>
      </c>
      <c r="N44" s="27">
        <v>0</v>
      </c>
      <c r="O44" s="23">
        <f t="shared" si="18"/>
        <v>3127951.5834864764</v>
      </c>
      <c r="P44" s="27">
        <v>0</v>
      </c>
      <c r="Q44" s="27">
        <f t="shared" si="19"/>
        <v>3127951.5834864764</v>
      </c>
    </row>
    <row r="45" spans="1:17" ht="13.5" customHeight="1" x14ac:dyDescent="0.3">
      <c r="A45" s="24" t="s">
        <v>83</v>
      </c>
      <c r="B45" s="25">
        <v>23001</v>
      </c>
      <c r="C45" s="21">
        <v>105.34</v>
      </c>
      <c r="D45" s="26">
        <v>0</v>
      </c>
      <c r="E45" s="46">
        <f t="shared" si="10"/>
        <v>12</v>
      </c>
      <c r="F45" s="22">
        <f t="shared" si="11"/>
        <v>8.7783333333333342</v>
      </c>
      <c r="G45" s="26">
        <f t="shared" si="12"/>
        <v>0</v>
      </c>
      <c r="H45" s="26">
        <f t="shared" si="13"/>
        <v>8.7783333333333342</v>
      </c>
      <c r="I45" s="27">
        <f t="shared" si="14"/>
        <v>81039.335100000011</v>
      </c>
      <c r="J45" s="27">
        <f t="shared" si="15"/>
        <v>711390.29661950015</v>
      </c>
      <c r="K45" s="27">
        <f t="shared" si="16"/>
        <v>275877.15702904214</v>
      </c>
      <c r="L45" s="21">
        <v>0.1</v>
      </c>
      <c r="M45" s="21">
        <f t="shared" si="17"/>
        <v>749.77600000000007</v>
      </c>
      <c r="N45" s="27">
        <v>0</v>
      </c>
      <c r="O45" s="23">
        <f t="shared" si="18"/>
        <v>988017.22964854224</v>
      </c>
      <c r="P45" s="27">
        <v>0</v>
      </c>
      <c r="Q45" s="27">
        <f t="shared" si="19"/>
        <v>988017.22964854224</v>
      </c>
    </row>
    <row r="46" spans="1:17" ht="13.5" customHeight="1" x14ac:dyDescent="0.3">
      <c r="A46" s="24" t="s">
        <v>81</v>
      </c>
      <c r="B46" s="25">
        <v>22005</v>
      </c>
      <c r="C46" s="21">
        <v>149</v>
      </c>
      <c r="D46" s="26">
        <v>0.25</v>
      </c>
      <c r="E46" s="46">
        <f t="shared" si="10"/>
        <v>12</v>
      </c>
      <c r="F46" s="22">
        <f t="shared" si="11"/>
        <v>12.416666666666666</v>
      </c>
      <c r="G46" s="26">
        <f t="shared" si="12"/>
        <v>2.0833333333333332E-2</v>
      </c>
      <c r="H46" s="26">
        <f t="shared" si="13"/>
        <v>12.4375</v>
      </c>
      <c r="I46" s="27">
        <f t="shared" si="14"/>
        <v>81039.335100000011</v>
      </c>
      <c r="J46" s="27">
        <f t="shared" si="15"/>
        <v>1007926.7303062502</v>
      </c>
      <c r="K46" s="27">
        <f t="shared" si="16"/>
        <v>390873.98601276381</v>
      </c>
      <c r="L46" s="21">
        <v>0</v>
      </c>
      <c r="M46" s="21">
        <f t="shared" si="17"/>
        <v>0</v>
      </c>
      <c r="N46" s="27">
        <v>0</v>
      </c>
      <c r="O46" s="23">
        <f t="shared" si="18"/>
        <v>1398800.7163190139</v>
      </c>
      <c r="P46" s="27">
        <v>0</v>
      </c>
      <c r="Q46" s="27">
        <f t="shared" si="19"/>
        <v>1398800.7163190139</v>
      </c>
    </row>
    <row r="47" spans="1:17" ht="13.5" customHeight="1" x14ac:dyDescent="0.3">
      <c r="A47" s="24" t="s">
        <v>69</v>
      </c>
      <c r="B47" s="25">
        <v>16002</v>
      </c>
      <c r="C47" s="21">
        <v>14</v>
      </c>
      <c r="D47" s="26">
        <v>0</v>
      </c>
      <c r="E47" s="46">
        <f t="shared" si="10"/>
        <v>12</v>
      </c>
      <c r="F47" s="22">
        <f t="shared" si="11"/>
        <v>1.1666666666666667</v>
      </c>
      <c r="G47" s="26">
        <f t="shared" si="12"/>
        <v>0</v>
      </c>
      <c r="H47" s="26">
        <f t="shared" si="13"/>
        <v>1.1666666666666667</v>
      </c>
      <c r="I47" s="27">
        <f t="shared" si="14"/>
        <v>81039.335100000011</v>
      </c>
      <c r="J47" s="27">
        <f t="shared" si="15"/>
        <v>94545.890950000015</v>
      </c>
      <c r="K47" s="27">
        <f t="shared" si="16"/>
        <v>36664.896510410006</v>
      </c>
      <c r="L47" s="21">
        <v>0</v>
      </c>
      <c r="M47" s="21">
        <f t="shared" si="17"/>
        <v>0</v>
      </c>
      <c r="N47" s="27">
        <v>0</v>
      </c>
      <c r="O47" s="23">
        <f t="shared" si="18"/>
        <v>131210.78746041004</v>
      </c>
      <c r="P47" s="27">
        <v>0</v>
      </c>
      <c r="Q47" s="27">
        <f t="shared" si="19"/>
        <v>131210.78746041004</v>
      </c>
    </row>
    <row r="48" spans="1:17" ht="13.5" customHeight="1" x14ac:dyDescent="0.3">
      <c r="A48" s="24" t="s">
        <v>170</v>
      </c>
      <c r="B48" s="25">
        <v>61007</v>
      </c>
      <c r="C48" s="21">
        <v>687.23</v>
      </c>
      <c r="D48" s="26">
        <v>0.75</v>
      </c>
      <c r="E48" s="26">
        <f t="shared" si="10"/>
        <v>15</v>
      </c>
      <c r="F48" s="22">
        <f t="shared" si="11"/>
        <v>45.815333333333335</v>
      </c>
      <c r="G48" s="26">
        <f t="shared" si="12"/>
        <v>0.05</v>
      </c>
      <c r="H48" s="26">
        <f t="shared" si="13"/>
        <v>45.865333333333332</v>
      </c>
      <c r="I48" s="27">
        <f t="shared" si="14"/>
        <v>81039.335100000011</v>
      </c>
      <c r="J48" s="27">
        <f t="shared" si="15"/>
        <v>3716896.1174732004</v>
      </c>
      <c r="K48" s="27">
        <f t="shared" si="16"/>
        <v>1441412.314356107</v>
      </c>
      <c r="L48" s="21">
        <v>0.1</v>
      </c>
      <c r="M48" s="21">
        <f t="shared" si="17"/>
        <v>749.77600000000007</v>
      </c>
      <c r="N48" s="27">
        <v>0</v>
      </c>
      <c r="O48" s="23">
        <f t="shared" si="18"/>
        <v>5159058.2078293068</v>
      </c>
      <c r="P48" s="27">
        <v>0</v>
      </c>
      <c r="Q48" s="27">
        <f t="shared" si="19"/>
        <v>5159058.2078293068</v>
      </c>
    </row>
    <row r="49" spans="1:17" ht="13.5" customHeight="1" x14ac:dyDescent="0.3">
      <c r="A49" s="24" t="s">
        <v>42</v>
      </c>
      <c r="B49" s="25">
        <v>5003</v>
      </c>
      <c r="C49" s="21">
        <v>348.44</v>
      </c>
      <c r="D49" s="26">
        <v>10.25</v>
      </c>
      <c r="E49" s="46">
        <f t="shared" si="10"/>
        <v>13.113299999999999</v>
      </c>
      <c r="F49" s="22">
        <f t="shared" si="11"/>
        <v>26.571496114631714</v>
      </c>
      <c r="G49" s="26">
        <f t="shared" si="12"/>
        <v>0.78164916535120843</v>
      </c>
      <c r="H49" s="26">
        <f t="shared" si="13"/>
        <v>27.353145279982922</v>
      </c>
      <c r="I49" s="27">
        <f t="shared" si="14"/>
        <v>81039.335100000011</v>
      </c>
      <c r="J49" s="27">
        <f t="shared" si="15"/>
        <v>2216680.7063835198</v>
      </c>
      <c r="K49" s="27">
        <f t="shared" si="16"/>
        <v>859628.77793552889</v>
      </c>
      <c r="L49" s="21">
        <v>0.2</v>
      </c>
      <c r="M49" s="21">
        <f t="shared" si="17"/>
        <v>1499.5520000000001</v>
      </c>
      <c r="N49" s="27">
        <v>0</v>
      </c>
      <c r="O49" s="23">
        <f t="shared" si="18"/>
        <v>3077809.0363190491</v>
      </c>
      <c r="P49" s="27">
        <v>0</v>
      </c>
      <c r="Q49" s="27">
        <f t="shared" si="19"/>
        <v>3077809.0363190491</v>
      </c>
    </row>
    <row r="50" spans="1:17" ht="13.5" customHeight="1" x14ac:dyDescent="0.3">
      <c r="A50" s="24" t="s">
        <v>93</v>
      </c>
      <c r="B50" s="25">
        <v>28002</v>
      </c>
      <c r="C50" s="21">
        <v>275.14</v>
      </c>
      <c r="D50" s="26">
        <v>2.75</v>
      </c>
      <c r="E50" s="46">
        <f t="shared" si="10"/>
        <v>12.563549999999999</v>
      </c>
      <c r="F50" s="22">
        <f t="shared" si="11"/>
        <v>21.899861106136402</v>
      </c>
      <c r="G50" s="26">
        <f t="shared" si="12"/>
        <v>0.21888717758913684</v>
      </c>
      <c r="H50" s="26">
        <f t="shared" si="13"/>
        <v>22.118748283725541</v>
      </c>
      <c r="I50" s="27">
        <f t="shared" si="14"/>
        <v>81039.335100000011</v>
      </c>
      <c r="J50" s="27">
        <f t="shared" si="15"/>
        <v>1792488.6541573843</v>
      </c>
      <c r="K50" s="27">
        <f t="shared" si="16"/>
        <v>695127.10008223355</v>
      </c>
      <c r="L50" s="21">
        <v>0</v>
      </c>
      <c r="M50" s="21">
        <f t="shared" si="17"/>
        <v>0</v>
      </c>
      <c r="N50" s="27">
        <v>0</v>
      </c>
      <c r="O50" s="23">
        <f t="shared" si="18"/>
        <v>2487615.7542396178</v>
      </c>
      <c r="P50" s="27">
        <v>0</v>
      </c>
      <c r="Q50" s="27">
        <f t="shared" si="19"/>
        <v>2487615.7542396178</v>
      </c>
    </row>
    <row r="51" spans="1:17" ht="13.5" customHeight="1" x14ac:dyDescent="0.3">
      <c r="A51" s="24" t="s">
        <v>70</v>
      </c>
      <c r="B51" s="25">
        <v>17001</v>
      </c>
      <c r="C51" s="21">
        <v>273</v>
      </c>
      <c r="D51" s="26">
        <v>0</v>
      </c>
      <c r="E51" s="46">
        <f t="shared" si="10"/>
        <v>12.547499999999999</v>
      </c>
      <c r="F51" s="22">
        <f t="shared" si="11"/>
        <v>21.75732217573222</v>
      </c>
      <c r="G51" s="26">
        <f t="shared" si="12"/>
        <v>0</v>
      </c>
      <c r="H51" s="26">
        <f t="shared" si="13"/>
        <v>21.75732217573222</v>
      </c>
      <c r="I51" s="27">
        <f t="shared" si="14"/>
        <v>81039.335100000011</v>
      </c>
      <c r="J51" s="27">
        <f t="shared" si="15"/>
        <v>1763198.9226778247</v>
      </c>
      <c r="K51" s="27">
        <f t="shared" si="16"/>
        <v>683768.54221446044</v>
      </c>
      <c r="L51" s="21">
        <v>0</v>
      </c>
      <c r="M51" s="21">
        <f t="shared" si="17"/>
        <v>0</v>
      </c>
      <c r="N51" s="27">
        <v>0</v>
      </c>
      <c r="O51" s="23">
        <f t="shared" si="18"/>
        <v>2446967.4648922849</v>
      </c>
      <c r="P51" s="27">
        <v>0</v>
      </c>
      <c r="Q51" s="27">
        <f t="shared" si="19"/>
        <v>2446967.4648922849</v>
      </c>
    </row>
    <row r="52" spans="1:17" ht="13.5" customHeight="1" x14ac:dyDescent="0.3">
      <c r="A52" s="24" t="s">
        <v>124</v>
      </c>
      <c r="B52" s="25">
        <v>44001</v>
      </c>
      <c r="C52" s="21">
        <v>169.4</v>
      </c>
      <c r="D52" s="26">
        <v>0</v>
      </c>
      <c r="E52" s="46">
        <f t="shared" si="10"/>
        <v>12</v>
      </c>
      <c r="F52" s="22">
        <f t="shared" si="11"/>
        <v>14.116666666666667</v>
      </c>
      <c r="G52" s="26">
        <f t="shared" si="12"/>
        <v>0</v>
      </c>
      <c r="H52" s="26">
        <f t="shared" si="13"/>
        <v>14.116666666666667</v>
      </c>
      <c r="I52" s="27">
        <f t="shared" si="14"/>
        <v>81039.335100000011</v>
      </c>
      <c r="J52" s="27">
        <f t="shared" si="15"/>
        <v>1144005.2804950003</v>
      </c>
      <c r="K52" s="27">
        <f t="shared" si="16"/>
        <v>443645.24777596112</v>
      </c>
      <c r="L52" s="21">
        <v>0.2</v>
      </c>
      <c r="M52" s="21">
        <f t="shared" si="17"/>
        <v>1499.5520000000001</v>
      </c>
      <c r="N52" s="27">
        <v>0</v>
      </c>
      <c r="O52" s="23">
        <f t="shared" si="18"/>
        <v>1589150.0802709614</v>
      </c>
      <c r="P52" s="27">
        <v>0</v>
      </c>
      <c r="Q52" s="27">
        <f t="shared" si="19"/>
        <v>1589150.0802709614</v>
      </c>
    </row>
    <row r="53" spans="1:17" ht="13.5" customHeight="1" x14ac:dyDescent="0.3">
      <c r="A53" s="24" t="s">
        <v>129</v>
      </c>
      <c r="B53" s="25">
        <v>46002</v>
      </c>
      <c r="C53" s="21">
        <v>182.8</v>
      </c>
      <c r="D53" s="26">
        <v>0</v>
      </c>
      <c r="E53" s="46">
        <f t="shared" si="10"/>
        <v>12</v>
      </c>
      <c r="F53" s="22">
        <f t="shared" si="11"/>
        <v>15.233333333333334</v>
      </c>
      <c r="G53" s="26">
        <f t="shared" si="12"/>
        <v>0</v>
      </c>
      <c r="H53" s="26">
        <f t="shared" si="13"/>
        <v>15.233333333333334</v>
      </c>
      <c r="I53" s="27">
        <f t="shared" si="14"/>
        <v>81039.335100000011</v>
      </c>
      <c r="J53" s="27">
        <f t="shared" si="15"/>
        <v>1234499.2046900003</v>
      </c>
      <c r="K53" s="27">
        <f t="shared" si="16"/>
        <v>478738.79157878208</v>
      </c>
      <c r="L53" s="21">
        <v>0.1</v>
      </c>
      <c r="M53" s="21">
        <f t="shared" si="17"/>
        <v>749.77600000000007</v>
      </c>
      <c r="N53" s="27">
        <v>0</v>
      </c>
      <c r="O53" s="23">
        <f t="shared" si="18"/>
        <v>1713987.7722687824</v>
      </c>
      <c r="P53" s="27">
        <v>0</v>
      </c>
      <c r="Q53" s="27">
        <f t="shared" si="19"/>
        <v>1713987.7722687824</v>
      </c>
    </row>
    <row r="54" spans="1:17" ht="13.5" customHeight="1" x14ac:dyDescent="0.3">
      <c r="A54" s="24" t="s">
        <v>86</v>
      </c>
      <c r="B54" s="25">
        <v>24004</v>
      </c>
      <c r="C54" s="21">
        <v>387</v>
      </c>
      <c r="D54" s="26">
        <v>7.75</v>
      </c>
      <c r="E54" s="46">
        <f t="shared" si="10"/>
        <v>13.4025</v>
      </c>
      <c r="F54" s="22">
        <f t="shared" si="11"/>
        <v>28.875209848908785</v>
      </c>
      <c r="G54" s="26">
        <f t="shared" si="12"/>
        <v>0.57825032643163587</v>
      </c>
      <c r="H54" s="26">
        <f t="shared" si="13"/>
        <v>29.453460175340421</v>
      </c>
      <c r="I54" s="27">
        <f t="shared" si="14"/>
        <v>81039.335100000011</v>
      </c>
      <c r="J54" s="27">
        <f t="shared" si="15"/>
        <v>2386888.8290039175</v>
      </c>
      <c r="K54" s="27">
        <f t="shared" si="16"/>
        <v>925635.48788771918</v>
      </c>
      <c r="L54" s="21">
        <v>0.1</v>
      </c>
      <c r="M54" s="21">
        <f t="shared" si="17"/>
        <v>749.77600000000007</v>
      </c>
      <c r="N54" s="27">
        <v>0</v>
      </c>
      <c r="O54" s="23">
        <f t="shared" si="18"/>
        <v>3313274.0928916368</v>
      </c>
      <c r="P54" s="27">
        <v>0</v>
      </c>
      <c r="Q54" s="27">
        <f t="shared" si="19"/>
        <v>3313274.0928916368</v>
      </c>
    </row>
    <row r="55" spans="1:17" ht="13.5" customHeight="1" x14ac:dyDescent="0.3">
      <c r="A55" s="24" t="s">
        <v>139</v>
      </c>
      <c r="B55" s="25">
        <v>50003</v>
      </c>
      <c r="C55" s="21">
        <v>690</v>
      </c>
      <c r="D55" s="26">
        <v>22.5</v>
      </c>
      <c r="E55" s="46">
        <f t="shared" si="10"/>
        <v>15</v>
      </c>
      <c r="F55" s="22">
        <f t="shared" si="11"/>
        <v>46</v>
      </c>
      <c r="G55" s="26">
        <f t="shared" si="12"/>
        <v>1.5</v>
      </c>
      <c r="H55" s="26">
        <f t="shared" si="13"/>
        <v>47.5</v>
      </c>
      <c r="I55" s="27">
        <f t="shared" si="14"/>
        <v>81039.335100000011</v>
      </c>
      <c r="J55" s="27">
        <f t="shared" si="15"/>
        <v>3849368.4172500004</v>
      </c>
      <c r="K55" s="27">
        <f t="shared" si="16"/>
        <v>1492785.0722095501</v>
      </c>
      <c r="L55" s="21">
        <v>0.30000000000000004</v>
      </c>
      <c r="M55" s="21">
        <f t="shared" si="17"/>
        <v>2249.3280000000004</v>
      </c>
      <c r="N55" s="27">
        <v>0</v>
      </c>
      <c r="O55" s="23">
        <f t="shared" si="18"/>
        <v>5344402.8174595498</v>
      </c>
      <c r="P55" s="27">
        <v>0</v>
      </c>
      <c r="Q55" s="27">
        <f t="shared" si="19"/>
        <v>5344402.8174595498</v>
      </c>
    </row>
    <row r="56" spans="1:17" ht="13.5" customHeight="1" x14ac:dyDescent="0.3">
      <c r="A56" s="24" t="s">
        <v>61</v>
      </c>
      <c r="B56" s="25">
        <v>14001</v>
      </c>
      <c r="C56" s="21">
        <v>362.37</v>
      </c>
      <c r="D56" s="26">
        <v>0</v>
      </c>
      <c r="E56" s="46">
        <f t="shared" si="10"/>
        <v>13.217775</v>
      </c>
      <c r="F56" s="22">
        <f t="shared" si="11"/>
        <v>27.415355458842356</v>
      </c>
      <c r="G56" s="26">
        <f t="shared" si="12"/>
        <v>0</v>
      </c>
      <c r="H56" s="26">
        <f t="shared" si="13"/>
        <v>27.415355458842356</v>
      </c>
      <c r="I56" s="27">
        <f t="shared" si="14"/>
        <v>81039.335100000011</v>
      </c>
      <c r="J56" s="27">
        <f t="shared" si="15"/>
        <v>2221722.1779147401</v>
      </c>
      <c r="K56" s="27">
        <f t="shared" si="16"/>
        <v>861583.86059533618</v>
      </c>
      <c r="L56" s="21">
        <v>0.16</v>
      </c>
      <c r="M56" s="21">
        <f t="shared" si="17"/>
        <v>1199.6416000000002</v>
      </c>
      <c r="N56" s="27">
        <v>0</v>
      </c>
      <c r="O56" s="23">
        <f t="shared" si="18"/>
        <v>3084505.6801100764</v>
      </c>
      <c r="P56" s="27">
        <v>0</v>
      </c>
      <c r="Q56" s="27">
        <f t="shared" si="19"/>
        <v>3084505.6801100764</v>
      </c>
    </row>
    <row r="57" spans="1:17" ht="13.5" customHeight="1" x14ac:dyDescent="0.3">
      <c r="A57" s="24" t="s">
        <v>46</v>
      </c>
      <c r="B57" s="25">
        <v>6002</v>
      </c>
      <c r="C57" s="21">
        <v>161</v>
      </c>
      <c r="D57" s="26">
        <v>0</v>
      </c>
      <c r="E57" s="46">
        <f t="shared" si="10"/>
        <v>12</v>
      </c>
      <c r="F57" s="22">
        <f t="shared" si="11"/>
        <v>13.416666666666666</v>
      </c>
      <c r="G57" s="26">
        <f t="shared" si="12"/>
        <v>0</v>
      </c>
      <c r="H57" s="26">
        <f t="shared" si="13"/>
        <v>13.416666666666666</v>
      </c>
      <c r="I57" s="27">
        <f t="shared" si="14"/>
        <v>81039.335100000011</v>
      </c>
      <c r="J57" s="27">
        <f t="shared" si="15"/>
        <v>1087277.7459250002</v>
      </c>
      <c r="K57" s="27">
        <f t="shared" si="16"/>
        <v>421646.30986971507</v>
      </c>
      <c r="L57" s="21">
        <v>0</v>
      </c>
      <c r="M57" s="21">
        <f t="shared" si="17"/>
        <v>0</v>
      </c>
      <c r="N57" s="27">
        <v>0</v>
      </c>
      <c r="O57" s="23">
        <f t="shared" si="18"/>
        <v>1508924.0557947152</v>
      </c>
      <c r="P57" s="27">
        <v>0</v>
      </c>
      <c r="Q57" s="27">
        <f t="shared" si="19"/>
        <v>1508924.0557947152</v>
      </c>
    </row>
    <row r="58" spans="1:17" ht="13.5" customHeight="1" x14ac:dyDescent="0.3">
      <c r="A58" s="24" t="s">
        <v>100</v>
      </c>
      <c r="B58" s="25">
        <v>33001</v>
      </c>
      <c r="C58" s="21">
        <v>426.85</v>
      </c>
      <c r="D58" s="26">
        <v>11.5</v>
      </c>
      <c r="E58" s="46">
        <f t="shared" si="10"/>
        <v>13.701375000000001</v>
      </c>
      <c r="F58" s="22">
        <f t="shared" si="11"/>
        <v>31.153807555811007</v>
      </c>
      <c r="G58" s="26">
        <f t="shared" si="12"/>
        <v>0.83933181888679054</v>
      </c>
      <c r="H58" s="26">
        <f t="shared" si="13"/>
        <v>31.993139374697797</v>
      </c>
      <c r="I58" s="27">
        <f t="shared" si="14"/>
        <v>81039.335100000011</v>
      </c>
      <c r="J58" s="27">
        <f t="shared" si="15"/>
        <v>2592702.7426871397</v>
      </c>
      <c r="K58" s="27">
        <f t="shared" si="16"/>
        <v>1005450.1236140727</v>
      </c>
      <c r="L58" s="21">
        <v>0</v>
      </c>
      <c r="M58" s="21">
        <f t="shared" si="17"/>
        <v>0</v>
      </c>
      <c r="N58" s="27">
        <v>0</v>
      </c>
      <c r="O58" s="23">
        <f t="shared" si="18"/>
        <v>3598152.8663012125</v>
      </c>
      <c r="P58" s="27">
        <v>0</v>
      </c>
      <c r="Q58" s="27">
        <f t="shared" si="19"/>
        <v>3598152.8663012125</v>
      </c>
    </row>
    <row r="59" spans="1:17" ht="13.5" customHeight="1" x14ac:dyDescent="0.3">
      <c r="A59" s="24" t="s">
        <v>135</v>
      </c>
      <c r="B59" s="25">
        <v>49004</v>
      </c>
      <c r="C59" s="21">
        <v>464.12</v>
      </c>
      <c r="D59" s="26">
        <v>0.25</v>
      </c>
      <c r="E59" s="46">
        <f t="shared" si="10"/>
        <v>13.9809</v>
      </c>
      <c r="F59" s="22">
        <f t="shared" si="11"/>
        <v>33.196718380075673</v>
      </c>
      <c r="G59" s="26">
        <f t="shared" si="12"/>
        <v>1.7881538384510298E-2</v>
      </c>
      <c r="H59" s="26">
        <f t="shared" si="13"/>
        <v>33.214599918460181</v>
      </c>
      <c r="I59" s="27">
        <f t="shared" si="14"/>
        <v>81039.335100000011</v>
      </c>
      <c r="J59" s="27">
        <f t="shared" si="15"/>
        <v>2691689.0930045275</v>
      </c>
      <c r="K59" s="27">
        <f t="shared" si="16"/>
        <v>1043837.0302671557</v>
      </c>
      <c r="L59" s="21">
        <v>0</v>
      </c>
      <c r="M59" s="21">
        <f t="shared" si="17"/>
        <v>0</v>
      </c>
      <c r="N59" s="27">
        <v>0</v>
      </c>
      <c r="O59" s="23">
        <f t="shared" si="18"/>
        <v>3735526.1232716832</v>
      </c>
      <c r="P59" s="27">
        <v>0</v>
      </c>
      <c r="Q59" s="27">
        <f t="shared" si="19"/>
        <v>3735526.1232716832</v>
      </c>
    </row>
    <row r="60" spans="1:17" ht="13.5" customHeight="1" x14ac:dyDescent="0.3">
      <c r="A60" s="24" t="s">
        <v>174</v>
      </c>
      <c r="B60" s="25">
        <v>63001</v>
      </c>
      <c r="C60" s="21">
        <v>248</v>
      </c>
      <c r="D60" s="26">
        <v>0</v>
      </c>
      <c r="E60" s="26">
        <f t="shared" si="10"/>
        <v>12.36</v>
      </c>
      <c r="F60" s="22">
        <f t="shared" si="11"/>
        <v>20.064724919093852</v>
      </c>
      <c r="G60" s="26">
        <f t="shared" si="12"/>
        <v>0</v>
      </c>
      <c r="H60" s="26">
        <f t="shared" si="13"/>
        <v>20.064724919093852</v>
      </c>
      <c r="I60" s="27">
        <f t="shared" si="14"/>
        <v>81039.335100000011</v>
      </c>
      <c r="J60" s="27">
        <f t="shared" si="15"/>
        <v>1626031.9664077673</v>
      </c>
      <c r="K60" s="27">
        <f t="shared" si="16"/>
        <v>630575.19657293207</v>
      </c>
      <c r="L60" s="21">
        <v>0</v>
      </c>
      <c r="M60" s="21">
        <f t="shared" si="17"/>
        <v>0</v>
      </c>
      <c r="N60" s="27">
        <v>0</v>
      </c>
      <c r="O60" s="23">
        <f t="shared" si="18"/>
        <v>2256607.1629806994</v>
      </c>
      <c r="P60" s="27">
        <v>0</v>
      </c>
      <c r="Q60" s="27">
        <f t="shared" si="19"/>
        <v>2256607.1629806994</v>
      </c>
    </row>
    <row r="61" spans="1:17" ht="13.5" customHeight="1" x14ac:dyDescent="0.3">
      <c r="A61" s="24" t="s">
        <v>148</v>
      </c>
      <c r="B61" s="25">
        <v>53001</v>
      </c>
      <c r="C61" s="21">
        <v>211.8</v>
      </c>
      <c r="D61" s="26">
        <v>1.5</v>
      </c>
      <c r="E61" s="46">
        <f t="shared" si="10"/>
        <v>12.0885</v>
      </c>
      <c r="F61" s="22">
        <f t="shared" si="11"/>
        <v>17.520784216404021</v>
      </c>
      <c r="G61" s="26">
        <f t="shared" si="12"/>
        <v>0.12408487405385284</v>
      </c>
      <c r="H61" s="26">
        <f t="shared" si="13"/>
        <v>17.644869090457874</v>
      </c>
      <c r="I61" s="27">
        <f t="shared" si="14"/>
        <v>81039.335100000011</v>
      </c>
      <c r="J61" s="27">
        <f t="shared" si="15"/>
        <v>1429928.4590172481</v>
      </c>
      <c r="K61" s="27">
        <f t="shared" si="16"/>
        <v>554526.25640688883</v>
      </c>
      <c r="L61" s="21">
        <v>0</v>
      </c>
      <c r="M61" s="21">
        <f t="shared" si="17"/>
        <v>0</v>
      </c>
      <c r="N61" s="27">
        <v>0</v>
      </c>
      <c r="O61" s="23">
        <f t="shared" si="18"/>
        <v>1984454.715424137</v>
      </c>
      <c r="P61" s="27">
        <v>0</v>
      </c>
      <c r="Q61" s="27">
        <f t="shared" si="19"/>
        <v>1984454.715424137</v>
      </c>
    </row>
    <row r="62" spans="1:17" ht="12.75" customHeight="1" x14ac:dyDescent="0.3">
      <c r="A62" s="24" t="s">
        <v>89</v>
      </c>
      <c r="B62" s="25">
        <v>26004</v>
      </c>
      <c r="C62" s="21">
        <v>402.58</v>
      </c>
      <c r="D62" s="26">
        <v>0</v>
      </c>
      <c r="E62" s="46">
        <f t="shared" si="10"/>
        <v>13.519349999999999</v>
      </c>
      <c r="F62" s="22">
        <f t="shared" si="11"/>
        <v>29.778058856379928</v>
      </c>
      <c r="G62" s="26">
        <f t="shared" si="12"/>
        <v>0</v>
      </c>
      <c r="H62" s="26">
        <f t="shared" si="13"/>
        <v>29.778058856379928</v>
      </c>
      <c r="I62" s="27">
        <f t="shared" si="14"/>
        <v>81039.335100000011</v>
      </c>
      <c r="J62" s="27">
        <f t="shared" si="15"/>
        <v>2413194.0902896961</v>
      </c>
      <c r="K62" s="27">
        <f t="shared" si="16"/>
        <v>935836.66821434407</v>
      </c>
      <c r="L62" s="21">
        <v>0</v>
      </c>
      <c r="M62" s="21">
        <f t="shared" si="17"/>
        <v>0</v>
      </c>
      <c r="N62" s="27">
        <v>0</v>
      </c>
      <c r="O62" s="23">
        <f t="shared" si="18"/>
        <v>3349030.7585040401</v>
      </c>
      <c r="P62" s="27">
        <v>0</v>
      </c>
      <c r="Q62" s="27">
        <f t="shared" si="19"/>
        <v>3349030.7585040401</v>
      </c>
    </row>
    <row r="63" spans="1:17" ht="13.5" customHeight="1" x14ac:dyDescent="0.3">
      <c r="A63" s="24" t="s">
        <v>48</v>
      </c>
      <c r="B63" s="25">
        <v>6006</v>
      </c>
      <c r="C63" s="21">
        <v>563</v>
      </c>
      <c r="D63" s="26">
        <v>1.5</v>
      </c>
      <c r="E63" s="46">
        <f t="shared" si="10"/>
        <v>14.7225</v>
      </c>
      <c r="F63" s="22">
        <f t="shared" si="11"/>
        <v>38.240787909662082</v>
      </c>
      <c r="G63" s="26">
        <f t="shared" si="12"/>
        <v>0.10188487009679062</v>
      </c>
      <c r="H63" s="26">
        <f t="shared" si="13"/>
        <v>38.342672779758871</v>
      </c>
      <c r="I63" s="27">
        <f t="shared" si="14"/>
        <v>81039.335100000011</v>
      </c>
      <c r="J63" s="27">
        <f t="shared" si="15"/>
        <v>3107264.7080285279</v>
      </c>
      <c r="K63" s="27">
        <f t="shared" si="16"/>
        <v>1204997.253773463</v>
      </c>
      <c r="L63" s="21">
        <v>0.2</v>
      </c>
      <c r="M63" s="21">
        <f t="shared" si="17"/>
        <v>1499.5520000000001</v>
      </c>
      <c r="N63" s="27">
        <v>0</v>
      </c>
      <c r="O63" s="23">
        <f t="shared" si="18"/>
        <v>4313761.513801991</v>
      </c>
      <c r="P63" s="27">
        <v>0</v>
      </c>
      <c r="Q63" s="27">
        <f t="shared" si="19"/>
        <v>4313761.513801991</v>
      </c>
    </row>
    <row r="64" spans="1:17" ht="13.5" customHeight="1" x14ac:dyDescent="0.3">
      <c r="A64" s="24" t="s">
        <v>91</v>
      </c>
      <c r="B64" s="25">
        <v>27001</v>
      </c>
      <c r="C64" s="21">
        <v>316.38</v>
      </c>
      <c r="D64" s="26">
        <v>0</v>
      </c>
      <c r="E64" s="46">
        <f t="shared" si="10"/>
        <v>12.87285</v>
      </c>
      <c r="F64" s="22">
        <f t="shared" si="11"/>
        <v>24.577308055325744</v>
      </c>
      <c r="G64" s="26">
        <f t="shared" si="12"/>
        <v>0</v>
      </c>
      <c r="H64" s="26">
        <f t="shared" si="13"/>
        <v>24.577308055325744</v>
      </c>
      <c r="I64" s="27">
        <f t="shared" si="14"/>
        <v>81039.335100000011</v>
      </c>
      <c r="J64" s="27">
        <f t="shared" si="15"/>
        <v>1991728.7033514725</v>
      </c>
      <c r="K64" s="27">
        <f t="shared" si="16"/>
        <v>772392.39115970104</v>
      </c>
      <c r="L64" s="21">
        <v>0.1</v>
      </c>
      <c r="M64" s="21">
        <f t="shared" si="17"/>
        <v>749.77600000000007</v>
      </c>
      <c r="N64" s="27">
        <v>0</v>
      </c>
      <c r="O64" s="23">
        <f t="shared" si="18"/>
        <v>2764870.8705111737</v>
      </c>
      <c r="P64" s="27">
        <v>0</v>
      </c>
      <c r="Q64" s="27">
        <f t="shared" si="19"/>
        <v>2764870.8705111737</v>
      </c>
    </row>
    <row r="65" spans="1:17" ht="13.5" customHeight="1" x14ac:dyDescent="0.3">
      <c r="A65" s="24" t="s">
        <v>94</v>
      </c>
      <c r="B65" s="25">
        <v>28003</v>
      </c>
      <c r="C65" s="21">
        <v>843</v>
      </c>
      <c r="D65" s="26">
        <v>9.5</v>
      </c>
      <c r="E65" s="46">
        <f t="shared" si="10"/>
        <v>15</v>
      </c>
      <c r="F65" s="22">
        <f t="shared" si="11"/>
        <v>56.2</v>
      </c>
      <c r="G65" s="26">
        <f t="shared" si="12"/>
        <v>0.6333333333333333</v>
      </c>
      <c r="H65" s="26">
        <f t="shared" si="13"/>
        <v>56.833333333333336</v>
      </c>
      <c r="I65" s="27">
        <f t="shared" si="14"/>
        <v>81039.335100000011</v>
      </c>
      <c r="J65" s="27">
        <f t="shared" si="15"/>
        <v>4605735.5448500011</v>
      </c>
      <c r="K65" s="27">
        <f t="shared" si="16"/>
        <v>1786104.2442928303</v>
      </c>
      <c r="L65" s="21">
        <v>0</v>
      </c>
      <c r="M65" s="21">
        <f t="shared" si="17"/>
        <v>0</v>
      </c>
      <c r="N65" s="27">
        <v>0</v>
      </c>
      <c r="O65" s="23">
        <f t="shared" si="18"/>
        <v>6391839.7891428312</v>
      </c>
      <c r="P65" s="27">
        <v>0</v>
      </c>
      <c r="Q65" s="27">
        <f t="shared" si="19"/>
        <v>6391839.7891428312</v>
      </c>
    </row>
    <row r="66" spans="1:17" ht="13.5" customHeight="1" x14ac:dyDescent="0.3">
      <c r="A66" s="24" t="s">
        <v>96</v>
      </c>
      <c r="B66" s="25">
        <v>30001</v>
      </c>
      <c r="C66" s="21">
        <v>341</v>
      </c>
      <c r="D66" s="26">
        <v>5.5</v>
      </c>
      <c r="E66" s="46">
        <f t="shared" si="10"/>
        <v>13.057500000000001</v>
      </c>
      <c r="F66" s="22">
        <f t="shared" si="11"/>
        <v>26.115259429446677</v>
      </c>
      <c r="G66" s="26">
        <f t="shared" si="12"/>
        <v>0.42121386176526898</v>
      </c>
      <c r="H66" s="26">
        <f t="shared" si="13"/>
        <v>26.536473291211948</v>
      </c>
      <c r="I66" s="27">
        <f t="shared" si="14"/>
        <v>81039.335100000011</v>
      </c>
      <c r="J66" s="27">
        <f t="shared" si="15"/>
        <v>2150498.151418725</v>
      </c>
      <c r="K66" s="27">
        <f t="shared" si="16"/>
        <v>833963.18312018155</v>
      </c>
      <c r="L66" s="21">
        <v>0</v>
      </c>
      <c r="M66" s="21">
        <f t="shared" si="17"/>
        <v>0</v>
      </c>
      <c r="N66" s="27">
        <v>0</v>
      </c>
      <c r="O66" s="23">
        <f t="shared" si="18"/>
        <v>2984461.3345389068</v>
      </c>
      <c r="P66" s="27">
        <v>0</v>
      </c>
      <c r="Q66" s="27">
        <f t="shared" si="19"/>
        <v>2984461.3345389068</v>
      </c>
    </row>
    <row r="67" spans="1:17" ht="13.5" customHeight="1" x14ac:dyDescent="0.3">
      <c r="A67" s="24" t="s">
        <v>98</v>
      </c>
      <c r="B67" s="25">
        <v>31001</v>
      </c>
      <c r="C67" s="21">
        <v>235.5</v>
      </c>
      <c r="D67" s="26">
        <v>0</v>
      </c>
      <c r="E67" s="46">
        <f t="shared" si="10"/>
        <v>12.266249999999999</v>
      </c>
      <c r="F67" s="22">
        <f t="shared" si="11"/>
        <v>19.199021705900336</v>
      </c>
      <c r="G67" s="26">
        <f t="shared" si="12"/>
        <v>0</v>
      </c>
      <c r="H67" s="26">
        <f t="shared" si="13"/>
        <v>19.199021705900336</v>
      </c>
      <c r="I67" s="27">
        <f t="shared" si="14"/>
        <v>81039.335100000011</v>
      </c>
      <c r="J67" s="27">
        <f t="shared" si="15"/>
        <v>1555875.9536166312</v>
      </c>
      <c r="K67" s="27">
        <f t="shared" si="16"/>
        <v>603368.6948125296</v>
      </c>
      <c r="L67" s="21">
        <v>0.4</v>
      </c>
      <c r="M67" s="21">
        <f t="shared" si="17"/>
        <v>2999.1040000000003</v>
      </c>
      <c r="N67" s="27">
        <v>0</v>
      </c>
      <c r="O67" s="23">
        <f t="shared" si="18"/>
        <v>2162243.7524291608</v>
      </c>
      <c r="P67" s="27">
        <v>0</v>
      </c>
      <c r="Q67" s="27">
        <f t="shared" si="19"/>
        <v>2162243.7524291608</v>
      </c>
    </row>
    <row r="68" spans="1:17" ht="13.5" customHeight="1" x14ac:dyDescent="0.3">
      <c r="A68" s="24" t="s">
        <v>117</v>
      </c>
      <c r="B68" s="25">
        <v>41002</v>
      </c>
      <c r="C68" s="21">
        <v>6364.85</v>
      </c>
      <c r="D68" s="26">
        <v>39.75</v>
      </c>
      <c r="E68" s="46">
        <f t="shared" si="10"/>
        <v>15</v>
      </c>
      <c r="F68" s="22">
        <f t="shared" si="11"/>
        <v>424.32333333333338</v>
      </c>
      <c r="G68" s="26">
        <f t="shared" si="12"/>
        <v>2.65</v>
      </c>
      <c r="H68" s="26">
        <f t="shared" si="13"/>
        <v>426.97333333333336</v>
      </c>
      <c r="I68" s="27">
        <f t="shared" si="14"/>
        <v>81039.335100000011</v>
      </c>
      <c r="J68" s="27">
        <f t="shared" si="15"/>
        <v>34601635.038764007</v>
      </c>
      <c r="K68" s="27">
        <f t="shared" si="16"/>
        <v>13418514.068032682</v>
      </c>
      <c r="L68" s="21">
        <v>0.70000000000000007</v>
      </c>
      <c r="M68" s="21">
        <f t="shared" si="17"/>
        <v>5248.4320000000007</v>
      </c>
      <c r="N68" s="27">
        <v>0</v>
      </c>
      <c r="O68" s="23">
        <f t="shared" si="18"/>
        <v>48025397.538796686</v>
      </c>
      <c r="P68" s="27">
        <v>0</v>
      </c>
      <c r="Q68" s="27">
        <f t="shared" si="19"/>
        <v>48025397.538796686</v>
      </c>
    </row>
    <row r="69" spans="1:17" ht="13.5" customHeight="1" x14ac:dyDescent="0.3">
      <c r="A69" s="24" t="s">
        <v>62</v>
      </c>
      <c r="B69" s="25">
        <v>14002</v>
      </c>
      <c r="C69" s="21">
        <v>145</v>
      </c>
      <c r="D69" s="26">
        <v>0</v>
      </c>
      <c r="E69" s="46">
        <f t="shared" si="10"/>
        <v>12</v>
      </c>
      <c r="F69" s="22">
        <f t="shared" si="11"/>
        <v>12.083333333333334</v>
      </c>
      <c r="G69" s="26">
        <f t="shared" si="12"/>
        <v>0</v>
      </c>
      <c r="H69" s="26">
        <f t="shared" si="13"/>
        <v>12.083333333333334</v>
      </c>
      <c r="I69" s="27">
        <f t="shared" si="14"/>
        <v>81039.335100000011</v>
      </c>
      <c r="J69" s="27">
        <f t="shared" si="15"/>
        <v>979225.29912500014</v>
      </c>
      <c r="K69" s="27">
        <f t="shared" si="16"/>
        <v>379743.57100067503</v>
      </c>
      <c r="L69" s="21">
        <v>0</v>
      </c>
      <c r="M69" s="21">
        <f t="shared" si="17"/>
        <v>0</v>
      </c>
      <c r="N69" s="27">
        <v>0</v>
      </c>
      <c r="O69" s="23">
        <f t="shared" si="18"/>
        <v>1358968.8701256751</v>
      </c>
      <c r="P69" s="27">
        <v>0</v>
      </c>
      <c r="Q69" s="27">
        <f t="shared" si="19"/>
        <v>1358968.8701256751</v>
      </c>
    </row>
    <row r="70" spans="1:17" ht="13.5" customHeight="1" x14ac:dyDescent="0.3">
      <c r="A70" s="24" t="s">
        <v>53</v>
      </c>
      <c r="B70" s="25">
        <v>10001</v>
      </c>
      <c r="C70" s="21">
        <v>138.5</v>
      </c>
      <c r="D70" s="26">
        <v>0</v>
      </c>
      <c r="E70" s="46">
        <f t="shared" ref="E70:E101" si="20">IF(C70&lt;200,12,IF(C70&gt;600,15,(C70*0.0075)+10.5))</f>
        <v>12</v>
      </c>
      <c r="F70" s="22">
        <f t="shared" ref="F70:F101" si="21">C70/E70</f>
        <v>11.541666666666666</v>
      </c>
      <c r="G70" s="26">
        <f t="shared" ref="G70:G101" si="22">D70/E70</f>
        <v>0</v>
      </c>
      <c r="H70" s="26">
        <f t="shared" ref="H70:H101" si="23">F70+G70</f>
        <v>11.541666666666666</v>
      </c>
      <c r="I70" s="27">
        <f t="shared" ref="I70:I101" si="24">$I$4*1.29</f>
        <v>81039.335100000011</v>
      </c>
      <c r="J70" s="27">
        <f t="shared" ref="J70:J101" si="25">H70*I70</f>
        <v>935328.99261250009</v>
      </c>
      <c r="K70" s="27">
        <f t="shared" ref="K70:K101" si="26">J70*0.3878</f>
        <v>362720.58333512751</v>
      </c>
      <c r="L70" s="21">
        <v>0.1</v>
      </c>
      <c r="M70" s="21">
        <f t="shared" ref="M70:M101" si="27">L70*$M$4</f>
        <v>749.77600000000007</v>
      </c>
      <c r="N70" s="27">
        <v>0</v>
      </c>
      <c r="O70" s="23">
        <f t="shared" ref="O70:O101" si="28">J70+K70+M70+N70</f>
        <v>1298799.3519476277</v>
      </c>
      <c r="P70" s="27">
        <v>0</v>
      </c>
      <c r="Q70" s="27">
        <f t="shared" ref="Q70:Q101" si="29">IF(P70=0,O70,P70)</f>
        <v>1298799.3519476277</v>
      </c>
    </row>
    <row r="71" spans="1:17" ht="13.5" customHeight="1" x14ac:dyDescent="0.3">
      <c r="A71" s="24" t="s">
        <v>104</v>
      </c>
      <c r="B71" s="25">
        <v>34002</v>
      </c>
      <c r="C71" s="21">
        <v>220.26</v>
      </c>
      <c r="D71" s="26">
        <v>0.25</v>
      </c>
      <c r="E71" s="46">
        <f t="shared" si="20"/>
        <v>12.151949999999999</v>
      </c>
      <c r="F71" s="22">
        <f t="shared" si="21"/>
        <v>18.125486033105798</v>
      </c>
      <c r="G71" s="26">
        <f t="shared" si="22"/>
        <v>2.0572829875040631E-2</v>
      </c>
      <c r="H71" s="26">
        <f t="shared" si="23"/>
        <v>18.146058862980837</v>
      </c>
      <c r="I71" s="27">
        <f t="shared" si="24"/>
        <v>81039.335100000011</v>
      </c>
      <c r="J71" s="27">
        <f t="shared" si="25"/>
        <v>1470544.5449414293</v>
      </c>
      <c r="K71" s="27">
        <f t="shared" si="26"/>
        <v>570277.17452828621</v>
      </c>
      <c r="L71" s="21">
        <v>0.1</v>
      </c>
      <c r="M71" s="21">
        <f t="shared" si="27"/>
        <v>749.77600000000007</v>
      </c>
      <c r="N71" s="27">
        <v>0</v>
      </c>
      <c r="O71" s="23">
        <f t="shared" si="28"/>
        <v>2041571.4954697154</v>
      </c>
      <c r="P71" s="27">
        <v>0</v>
      </c>
      <c r="Q71" s="27">
        <f t="shared" si="29"/>
        <v>2041571.4954697154</v>
      </c>
    </row>
    <row r="72" spans="1:17" ht="13.5" customHeight="1" x14ac:dyDescent="0.3">
      <c r="A72" s="24" t="s">
        <v>142</v>
      </c>
      <c r="B72" s="25">
        <v>51002</v>
      </c>
      <c r="C72" s="21">
        <v>499.2</v>
      </c>
      <c r="D72" s="26">
        <v>3.25</v>
      </c>
      <c r="E72" s="46">
        <f t="shared" si="20"/>
        <v>14.244</v>
      </c>
      <c r="F72" s="22">
        <f t="shared" si="21"/>
        <v>35.046335299073291</v>
      </c>
      <c r="G72" s="26">
        <f t="shared" si="22"/>
        <v>0.2281662454366751</v>
      </c>
      <c r="H72" s="26">
        <f t="shared" si="23"/>
        <v>35.274501544509967</v>
      </c>
      <c r="I72" s="27">
        <f t="shared" si="24"/>
        <v>81039.335100000011</v>
      </c>
      <c r="J72" s="27">
        <f t="shared" si="25"/>
        <v>2858622.1511510112</v>
      </c>
      <c r="K72" s="27">
        <f t="shared" si="26"/>
        <v>1108573.670216362</v>
      </c>
      <c r="L72" s="21">
        <v>0</v>
      </c>
      <c r="M72" s="21">
        <f t="shared" si="27"/>
        <v>0</v>
      </c>
      <c r="N72" s="27">
        <v>0</v>
      </c>
      <c r="O72" s="23">
        <f t="shared" si="28"/>
        <v>3967195.8213673732</v>
      </c>
      <c r="P72" s="27">
        <v>0</v>
      </c>
      <c r="Q72" s="27">
        <f t="shared" si="29"/>
        <v>3967195.8213673732</v>
      </c>
    </row>
    <row r="73" spans="1:17" ht="13.5" customHeight="1" x14ac:dyDescent="0.3">
      <c r="A73" s="24" t="s">
        <v>158</v>
      </c>
      <c r="B73" s="25">
        <v>56006</v>
      </c>
      <c r="C73" s="21">
        <v>217</v>
      </c>
      <c r="D73" s="26">
        <v>1.75</v>
      </c>
      <c r="E73" s="46">
        <f t="shared" si="20"/>
        <v>12.1275</v>
      </c>
      <c r="F73" s="22">
        <f t="shared" si="21"/>
        <v>17.893217893217894</v>
      </c>
      <c r="G73" s="26">
        <f t="shared" si="22"/>
        <v>0.14430014430014432</v>
      </c>
      <c r="H73" s="26">
        <f t="shared" si="23"/>
        <v>18.037518037518037</v>
      </c>
      <c r="I73" s="27">
        <f t="shared" si="24"/>
        <v>81039.335100000011</v>
      </c>
      <c r="J73" s="27">
        <f t="shared" si="25"/>
        <v>1461748.4686147189</v>
      </c>
      <c r="K73" s="27">
        <f t="shared" si="26"/>
        <v>566866.05612878792</v>
      </c>
      <c r="L73" s="21">
        <v>0</v>
      </c>
      <c r="M73" s="21">
        <f t="shared" si="27"/>
        <v>0</v>
      </c>
      <c r="N73" s="27">
        <v>0</v>
      </c>
      <c r="O73" s="23">
        <f t="shared" si="28"/>
        <v>2028614.5247435067</v>
      </c>
      <c r="P73" s="27">
        <v>0</v>
      </c>
      <c r="Q73" s="27">
        <f t="shared" si="29"/>
        <v>2028614.5247435067</v>
      </c>
    </row>
    <row r="74" spans="1:17" ht="13.5" customHeight="1" x14ac:dyDescent="0.3">
      <c r="A74" s="24" t="s">
        <v>84</v>
      </c>
      <c r="B74" s="25">
        <v>23002</v>
      </c>
      <c r="C74" s="21">
        <v>660.42</v>
      </c>
      <c r="D74" s="26">
        <v>1</v>
      </c>
      <c r="E74" s="46">
        <f t="shared" si="20"/>
        <v>15</v>
      </c>
      <c r="F74" s="22">
        <f t="shared" si="21"/>
        <v>44.027999999999999</v>
      </c>
      <c r="G74" s="26">
        <f t="shared" si="22"/>
        <v>6.6666666666666666E-2</v>
      </c>
      <c r="H74" s="26">
        <f t="shared" si="23"/>
        <v>44.094666666666669</v>
      </c>
      <c r="I74" s="27">
        <f t="shared" si="24"/>
        <v>81039.335100000011</v>
      </c>
      <c r="J74" s="27">
        <f t="shared" si="25"/>
        <v>3573402.4681228008</v>
      </c>
      <c r="K74" s="27">
        <f t="shared" si="26"/>
        <v>1385765.477138022</v>
      </c>
      <c r="L74" s="21">
        <v>0</v>
      </c>
      <c r="M74" s="21">
        <f t="shared" si="27"/>
        <v>0</v>
      </c>
      <c r="N74" s="27">
        <v>0</v>
      </c>
      <c r="O74" s="23">
        <f t="shared" si="28"/>
        <v>4959167.9452608228</v>
      </c>
      <c r="P74" s="27">
        <v>0</v>
      </c>
      <c r="Q74" s="27">
        <f t="shared" si="29"/>
        <v>4959167.9452608228</v>
      </c>
    </row>
    <row r="75" spans="1:17" ht="13.5" customHeight="1" x14ac:dyDescent="0.3">
      <c r="A75" s="24" t="s">
        <v>149</v>
      </c>
      <c r="B75" s="25">
        <v>53002</v>
      </c>
      <c r="C75" s="21">
        <v>102</v>
      </c>
      <c r="D75" s="26">
        <v>0.75</v>
      </c>
      <c r="E75" s="46">
        <f t="shared" si="20"/>
        <v>12</v>
      </c>
      <c r="F75" s="22">
        <f t="shared" si="21"/>
        <v>8.5</v>
      </c>
      <c r="G75" s="26">
        <f t="shared" si="22"/>
        <v>6.25E-2</v>
      </c>
      <c r="H75" s="26">
        <f t="shared" si="23"/>
        <v>8.5625</v>
      </c>
      <c r="I75" s="27">
        <f t="shared" si="24"/>
        <v>81039.335100000011</v>
      </c>
      <c r="J75" s="27">
        <f t="shared" si="25"/>
        <v>693899.30679375015</v>
      </c>
      <c r="K75" s="27">
        <f t="shared" si="26"/>
        <v>269094.1511746163</v>
      </c>
      <c r="L75" s="21">
        <v>0</v>
      </c>
      <c r="M75" s="21">
        <f t="shared" si="27"/>
        <v>0</v>
      </c>
      <c r="N75" s="27">
        <v>0</v>
      </c>
      <c r="O75" s="23">
        <f t="shared" si="28"/>
        <v>962993.45796836645</v>
      </c>
      <c r="P75" s="27">
        <v>693722.42732142867</v>
      </c>
      <c r="Q75" s="27">
        <f t="shared" si="29"/>
        <v>693722.42732142867</v>
      </c>
    </row>
    <row r="76" spans="1:17" ht="13.5" customHeight="1" x14ac:dyDescent="0.3">
      <c r="A76" s="24" t="s">
        <v>131</v>
      </c>
      <c r="B76" s="25">
        <v>48003</v>
      </c>
      <c r="C76" s="21">
        <v>334</v>
      </c>
      <c r="D76" s="26">
        <v>2</v>
      </c>
      <c r="E76" s="46">
        <f t="shared" si="20"/>
        <v>13.004999999999999</v>
      </c>
      <c r="F76" s="22">
        <f t="shared" si="21"/>
        <v>25.68242983467897</v>
      </c>
      <c r="G76" s="26">
        <f t="shared" si="22"/>
        <v>0.15378700499807768</v>
      </c>
      <c r="H76" s="26">
        <f t="shared" si="23"/>
        <v>25.836216839677046</v>
      </c>
      <c r="I76" s="27">
        <f t="shared" si="24"/>
        <v>81039.335100000011</v>
      </c>
      <c r="J76" s="27">
        <f t="shared" si="25"/>
        <v>2093749.8341868515</v>
      </c>
      <c r="K76" s="27">
        <f t="shared" si="26"/>
        <v>811956.18569766101</v>
      </c>
      <c r="L76" s="21">
        <v>0</v>
      </c>
      <c r="M76" s="21">
        <f t="shared" si="27"/>
        <v>0</v>
      </c>
      <c r="N76" s="27">
        <v>0</v>
      </c>
      <c r="O76" s="23">
        <f t="shared" si="28"/>
        <v>2905706.0198845128</v>
      </c>
      <c r="P76" s="27">
        <v>0</v>
      </c>
      <c r="Q76" s="27">
        <f t="shared" si="29"/>
        <v>2905706.0198845128</v>
      </c>
    </row>
    <row r="77" spans="1:17" ht="13.5" customHeight="1" x14ac:dyDescent="0.3">
      <c r="A77" s="24" t="s">
        <v>34</v>
      </c>
      <c r="B77" s="25">
        <v>2002</v>
      </c>
      <c r="C77" s="21">
        <v>3048.21</v>
      </c>
      <c r="D77" s="26">
        <v>201</v>
      </c>
      <c r="E77" s="46">
        <f t="shared" si="20"/>
        <v>15</v>
      </c>
      <c r="F77" s="22">
        <f t="shared" si="21"/>
        <v>203.214</v>
      </c>
      <c r="G77" s="26">
        <f t="shared" si="22"/>
        <v>13.4</v>
      </c>
      <c r="H77" s="26">
        <f t="shared" si="23"/>
        <v>216.614</v>
      </c>
      <c r="I77" s="27">
        <f t="shared" si="24"/>
        <v>81039.335100000011</v>
      </c>
      <c r="J77" s="27">
        <f t="shared" si="25"/>
        <v>17554254.533351403</v>
      </c>
      <c r="K77" s="27">
        <f t="shared" si="26"/>
        <v>6807539.9080336737</v>
      </c>
      <c r="L77" s="21">
        <v>0.1</v>
      </c>
      <c r="M77" s="21">
        <f t="shared" si="27"/>
        <v>749.77600000000007</v>
      </c>
      <c r="N77" s="27">
        <v>12131</v>
      </c>
      <c r="O77" s="23">
        <f t="shared" si="28"/>
        <v>24374675.217385076</v>
      </c>
      <c r="P77" s="27">
        <v>0</v>
      </c>
      <c r="Q77" s="27">
        <f t="shared" si="29"/>
        <v>24374675.217385076</v>
      </c>
    </row>
    <row r="78" spans="1:17" ht="13.5" customHeight="1" x14ac:dyDescent="0.3">
      <c r="A78" s="24" t="s">
        <v>82</v>
      </c>
      <c r="B78" s="25">
        <v>22006</v>
      </c>
      <c r="C78" s="21">
        <v>432</v>
      </c>
      <c r="D78" s="26">
        <v>9.75</v>
      </c>
      <c r="E78" s="46">
        <f t="shared" si="20"/>
        <v>13.74</v>
      </c>
      <c r="F78" s="22">
        <f t="shared" si="21"/>
        <v>31.441048034934497</v>
      </c>
      <c r="G78" s="26">
        <f t="shared" si="22"/>
        <v>0.70960698689956325</v>
      </c>
      <c r="H78" s="26">
        <f t="shared" si="23"/>
        <v>32.150655021834062</v>
      </c>
      <c r="I78" s="27">
        <f t="shared" si="24"/>
        <v>81039.335100000011</v>
      </c>
      <c r="J78" s="27">
        <f t="shared" si="25"/>
        <v>2605467.7059989087</v>
      </c>
      <c r="K78" s="27">
        <f t="shared" si="26"/>
        <v>1010400.3763863768</v>
      </c>
      <c r="L78" s="21">
        <v>0</v>
      </c>
      <c r="M78" s="21">
        <f t="shared" si="27"/>
        <v>0</v>
      </c>
      <c r="N78" s="27">
        <v>0</v>
      </c>
      <c r="O78" s="23">
        <f t="shared" si="28"/>
        <v>3615868.0823852858</v>
      </c>
      <c r="P78" s="27">
        <v>0</v>
      </c>
      <c r="Q78" s="27">
        <f t="shared" si="29"/>
        <v>3615868.0823852858</v>
      </c>
    </row>
    <row r="79" spans="1:17" ht="13.5" customHeight="1" x14ac:dyDescent="0.3">
      <c r="A79" s="24" t="s">
        <v>60</v>
      </c>
      <c r="B79" s="25">
        <v>13003</v>
      </c>
      <c r="C79" s="21">
        <v>274.22000000000003</v>
      </c>
      <c r="D79" s="26">
        <v>0.75</v>
      </c>
      <c r="E79" s="46">
        <f t="shared" si="20"/>
        <v>12.556650000000001</v>
      </c>
      <c r="F79" s="22">
        <f t="shared" si="21"/>
        <v>21.838627340891083</v>
      </c>
      <c r="G79" s="26">
        <f t="shared" si="22"/>
        <v>5.9729306781665485E-2</v>
      </c>
      <c r="H79" s="26">
        <f t="shared" si="23"/>
        <v>21.898356647672749</v>
      </c>
      <c r="I79" s="27">
        <f t="shared" si="24"/>
        <v>81039.335100000011</v>
      </c>
      <c r="J79" s="27">
        <f t="shared" si="25"/>
        <v>1774628.2625100648</v>
      </c>
      <c r="K79" s="27">
        <f t="shared" si="26"/>
        <v>688200.84020140313</v>
      </c>
      <c r="L79" s="21">
        <v>0.1</v>
      </c>
      <c r="M79" s="21">
        <f t="shared" si="27"/>
        <v>749.77600000000007</v>
      </c>
      <c r="N79" s="27">
        <v>0</v>
      </c>
      <c r="O79" s="23">
        <f t="shared" si="28"/>
        <v>2463578.8787114681</v>
      </c>
      <c r="P79" s="27">
        <v>0</v>
      </c>
      <c r="Q79" s="27">
        <f t="shared" si="29"/>
        <v>2463578.8787114681</v>
      </c>
    </row>
    <row r="80" spans="1:17" ht="13.5" customHeight="1" x14ac:dyDescent="0.3">
      <c r="A80" s="24" t="s">
        <v>35</v>
      </c>
      <c r="B80" s="25">
        <v>2003</v>
      </c>
      <c r="C80" s="21">
        <v>200.25</v>
      </c>
      <c r="D80" s="26">
        <v>3</v>
      </c>
      <c r="E80" s="46">
        <f t="shared" si="20"/>
        <v>12.001875</v>
      </c>
      <c r="F80" s="22">
        <f t="shared" si="21"/>
        <v>16.68489298547102</v>
      </c>
      <c r="G80" s="26">
        <f t="shared" si="22"/>
        <v>0.2499609436025621</v>
      </c>
      <c r="H80" s="26">
        <f t="shared" si="23"/>
        <v>16.934853929073583</v>
      </c>
      <c r="I80" s="27">
        <f t="shared" si="24"/>
        <v>81039.335100000011</v>
      </c>
      <c r="J80" s="27">
        <f t="shared" si="25"/>
        <v>1372389.3024277459</v>
      </c>
      <c r="K80" s="27">
        <f t="shared" si="26"/>
        <v>532212.5714814798</v>
      </c>
      <c r="L80" s="21">
        <v>0</v>
      </c>
      <c r="M80" s="21">
        <f t="shared" si="27"/>
        <v>0</v>
      </c>
      <c r="N80" s="27">
        <v>0</v>
      </c>
      <c r="O80" s="23">
        <f t="shared" si="28"/>
        <v>1904601.8739092257</v>
      </c>
      <c r="P80" s="27">
        <v>0</v>
      </c>
      <c r="Q80" s="27">
        <f t="shared" si="29"/>
        <v>1904601.8739092257</v>
      </c>
    </row>
    <row r="81" spans="1:17" ht="13.5" customHeight="1" x14ac:dyDescent="0.3">
      <c r="A81" s="24" t="s">
        <v>107</v>
      </c>
      <c r="B81" s="25">
        <v>37003</v>
      </c>
      <c r="C81" s="21">
        <v>173.14</v>
      </c>
      <c r="D81" s="26">
        <v>0</v>
      </c>
      <c r="E81" s="46">
        <f t="shared" si="20"/>
        <v>12</v>
      </c>
      <c r="F81" s="22">
        <f t="shared" si="21"/>
        <v>14.428333333333333</v>
      </c>
      <c r="G81" s="26">
        <f t="shared" si="22"/>
        <v>0</v>
      </c>
      <c r="H81" s="26">
        <f t="shared" si="23"/>
        <v>14.428333333333333</v>
      </c>
      <c r="I81" s="27">
        <f t="shared" si="24"/>
        <v>81039.335100000011</v>
      </c>
      <c r="J81" s="27">
        <f t="shared" si="25"/>
        <v>1169262.5399345001</v>
      </c>
      <c r="K81" s="27">
        <f t="shared" si="26"/>
        <v>453440.01298659912</v>
      </c>
      <c r="L81" s="21">
        <v>0</v>
      </c>
      <c r="M81" s="21">
        <f t="shared" si="27"/>
        <v>0</v>
      </c>
      <c r="N81" s="27">
        <v>0</v>
      </c>
      <c r="O81" s="23">
        <f t="shared" si="28"/>
        <v>1622702.5529210991</v>
      </c>
      <c r="P81" s="27">
        <v>0</v>
      </c>
      <c r="Q81" s="27">
        <f t="shared" si="29"/>
        <v>1622702.5529210991</v>
      </c>
    </row>
    <row r="82" spans="1:17" ht="13.5" customHeight="1" x14ac:dyDescent="0.3">
      <c r="A82" s="24" t="s">
        <v>105</v>
      </c>
      <c r="B82" s="25">
        <v>35002</v>
      </c>
      <c r="C82" s="21">
        <v>279.83</v>
      </c>
      <c r="D82" s="26">
        <v>0</v>
      </c>
      <c r="E82" s="46">
        <f t="shared" si="20"/>
        <v>12.598725</v>
      </c>
      <c r="F82" s="22">
        <f t="shared" si="21"/>
        <v>22.210977698140088</v>
      </c>
      <c r="G82" s="26">
        <f t="shared" si="22"/>
        <v>0</v>
      </c>
      <c r="H82" s="26">
        <f t="shared" si="23"/>
        <v>22.210977698140088</v>
      </c>
      <c r="I82" s="27">
        <f t="shared" si="24"/>
        <v>81039.335100000011</v>
      </c>
      <c r="J82" s="27">
        <f t="shared" si="25"/>
        <v>1799962.8645782014</v>
      </c>
      <c r="K82" s="27">
        <f t="shared" si="26"/>
        <v>698025.59888342652</v>
      </c>
      <c r="L82" s="21">
        <v>0.1</v>
      </c>
      <c r="M82" s="21">
        <f t="shared" si="27"/>
        <v>749.77600000000007</v>
      </c>
      <c r="N82" s="27">
        <v>0</v>
      </c>
      <c r="O82" s="23">
        <f t="shared" si="28"/>
        <v>2498738.2394616283</v>
      </c>
      <c r="P82" s="27">
        <v>0</v>
      </c>
      <c r="Q82" s="27">
        <f t="shared" si="29"/>
        <v>2498738.2394616283</v>
      </c>
    </row>
    <row r="83" spans="1:17" ht="13.5" customHeight="1" x14ac:dyDescent="0.3">
      <c r="A83" s="24" t="s">
        <v>50</v>
      </c>
      <c r="B83" s="25">
        <v>7002</v>
      </c>
      <c r="C83" s="21">
        <v>338</v>
      </c>
      <c r="D83" s="26">
        <v>2.5</v>
      </c>
      <c r="E83" s="46">
        <f t="shared" si="20"/>
        <v>13.035</v>
      </c>
      <c r="F83" s="22">
        <f t="shared" si="21"/>
        <v>25.930187955504412</v>
      </c>
      <c r="G83" s="26">
        <f t="shared" si="22"/>
        <v>0.19179133103183735</v>
      </c>
      <c r="H83" s="26">
        <f t="shared" si="23"/>
        <v>26.121979286536249</v>
      </c>
      <c r="I83" s="27">
        <f t="shared" si="24"/>
        <v>81039.335100000011</v>
      </c>
      <c r="J83" s="27">
        <f t="shared" si="25"/>
        <v>2116907.8328768704</v>
      </c>
      <c r="K83" s="27">
        <f t="shared" si="26"/>
        <v>820936.85758965032</v>
      </c>
      <c r="L83" s="21">
        <v>0</v>
      </c>
      <c r="M83" s="21">
        <f t="shared" si="27"/>
        <v>0</v>
      </c>
      <c r="N83" s="27">
        <v>0</v>
      </c>
      <c r="O83" s="23">
        <f t="shared" si="28"/>
        <v>2937844.6904665208</v>
      </c>
      <c r="P83" s="27">
        <v>0</v>
      </c>
      <c r="Q83" s="27">
        <f t="shared" si="29"/>
        <v>2937844.6904665208</v>
      </c>
    </row>
    <row r="84" spans="1:17" ht="13.5" customHeight="1" x14ac:dyDescent="0.3">
      <c r="A84" s="24" t="s">
        <v>110</v>
      </c>
      <c r="B84" s="25">
        <v>38003</v>
      </c>
      <c r="C84" s="21">
        <v>168</v>
      </c>
      <c r="D84" s="26">
        <v>0.25</v>
      </c>
      <c r="E84" s="46">
        <f t="shared" si="20"/>
        <v>12</v>
      </c>
      <c r="F84" s="22">
        <f t="shared" si="21"/>
        <v>14</v>
      </c>
      <c r="G84" s="26">
        <f t="shared" si="22"/>
        <v>2.0833333333333332E-2</v>
      </c>
      <c r="H84" s="26">
        <f t="shared" si="23"/>
        <v>14.020833333333334</v>
      </c>
      <c r="I84" s="27">
        <f t="shared" si="24"/>
        <v>81039.335100000011</v>
      </c>
      <c r="J84" s="27">
        <f t="shared" si="25"/>
        <v>1136239.0108812503</v>
      </c>
      <c r="K84" s="27">
        <f t="shared" si="26"/>
        <v>440633.48841974884</v>
      </c>
      <c r="L84" s="21">
        <v>0</v>
      </c>
      <c r="M84" s="21">
        <f t="shared" si="27"/>
        <v>0</v>
      </c>
      <c r="N84" s="27">
        <v>0</v>
      </c>
      <c r="O84" s="23">
        <f t="shared" si="28"/>
        <v>1576872.4993009991</v>
      </c>
      <c r="P84" s="27">
        <v>0</v>
      </c>
      <c r="Q84" s="27">
        <f t="shared" si="29"/>
        <v>1576872.4993009991</v>
      </c>
    </row>
    <row r="85" spans="1:17" ht="13.5" customHeight="1" x14ac:dyDescent="0.3">
      <c r="A85" s="24" t="s">
        <v>127</v>
      </c>
      <c r="B85" s="25">
        <v>45005</v>
      </c>
      <c r="C85" s="21">
        <v>226.58</v>
      </c>
      <c r="D85" s="26">
        <v>5.5</v>
      </c>
      <c r="E85" s="46">
        <f t="shared" si="20"/>
        <v>12.199350000000001</v>
      </c>
      <c r="F85" s="22">
        <f t="shared" si="21"/>
        <v>18.573120699053639</v>
      </c>
      <c r="G85" s="26">
        <f t="shared" si="22"/>
        <v>0.45084369249181305</v>
      </c>
      <c r="H85" s="26">
        <f t="shared" si="23"/>
        <v>19.023964391545451</v>
      </c>
      <c r="I85" s="27">
        <f t="shared" si="24"/>
        <v>81039.335100000011</v>
      </c>
      <c r="J85" s="27">
        <f t="shared" si="25"/>
        <v>1541689.4252569196</v>
      </c>
      <c r="K85" s="27">
        <f t="shared" si="26"/>
        <v>597867.15911463334</v>
      </c>
      <c r="L85" s="21">
        <v>0</v>
      </c>
      <c r="M85" s="21">
        <f t="shared" si="27"/>
        <v>0</v>
      </c>
      <c r="N85" s="27">
        <v>0</v>
      </c>
      <c r="O85" s="23">
        <f t="shared" si="28"/>
        <v>2139556.5843715528</v>
      </c>
      <c r="P85" s="27">
        <v>0</v>
      </c>
      <c r="Q85" s="27">
        <f t="shared" si="29"/>
        <v>2139556.5843715528</v>
      </c>
    </row>
    <row r="86" spans="1:17" ht="13.5" customHeight="1" x14ac:dyDescent="0.3">
      <c r="A86" s="24" t="s">
        <v>114</v>
      </c>
      <c r="B86" s="25">
        <v>40001</v>
      </c>
      <c r="C86" s="21">
        <v>593</v>
      </c>
      <c r="D86" s="26">
        <v>1</v>
      </c>
      <c r="E86" s="46">
        <f t="shared" si="20"/>
        <v>14.9475</v>
      </c>
      <c r="F86" s="22">
        <f t="shared" si="21"/>
        <v>39.672185984278308</v>
      </c>
      <c r="G86" s="26">
        <f t="shared" si="22"/>
        <v>6.6900819535039305E-2</v>
      </c>
      <c r="H86" s="26">
        <f t="shared" si="23"/>
        <v>39.739086803813343</v>
      </c>
      <c r="I86" s="27">
        <f t="shared" si="24"/>
        <v>81039.335100000011</v>
      </c>
      <c r="J86" s="27">
        <f t="shared" si="25"/>
        <v>3220429.1720622177</v>
      </c>
      <c r="K86" s="27">
        <f t="shared" si="26"/>
        <v>1248882.4329257279</v>
      </c>
      <c r="L86" s="21">
        <v>0.1</v>
      </c>
      <c r="M86" s="21">
        <f t="shared" si="27"/>
        <v>749.77600000000007</v>
      </c>
      <c r="N86" s="27">
        <v>0</v>
      </c>
      <c r="O86" s="23">
        <f t="shared" si="28"/>
        <v>4470061.380987945</v>
      </c>
      <c r="P86" s="27">
        <v>0</v>
      </c>
      <c r="Q86" s="27">
        <f t="shared" si="29"/>
        <v>4470061.380987945</v>
      </c>
    </row>
    <row r="87" spans="1:17" ht="13.5" customHeight="1" x14ac:dyDescent="0.3">
      <c r="A87" s="24" t="s">
        <v>147</v>
      </c>
      <c r="B87" s="25">
        <v>52004</v>
      </c>
      <c r="C87" s="21">
        <v>284.2</v>
      </c>
      <c r="D87" s="26">
        <v>0</v>
      </c>
      <c r="E87" s="46">
        <f t="shared" si="20"/>
        <v>12.631499999999999</v>
      </c>
      <c r="F87" s="22">
        <f t="shared" si="21"/>
        <v>22.499307287337214</v>
      </c>
      <c r="G87" s="26">
        <f t="shared" si="22"/>
        <v>0</v>
      </c>
      <c r="H87" s="26">
        <f t="shared" si="23"/>
        <v>22.499307287337214</v>
      </c>
      <c r="I87" s="27">
        <f t="shared" si="24"/>
        <v>81039.335100000011</v>
      </c>
      <c r="J87" s="27">
        <f t="shared" si="25"/>
        <v>1823328.9027763926</v>
      </c>
      <c r="K87" s="27">
        <f t="shared" si="26"/>
        <v>707086.94849668501</v>
      </c>
      <c r="L87" s="21">
        <v>0</v>
      </c>
      <c r="M87" s="21">
        <f t="shared" si="27"/>
        <v>0</v>
      </c>
      <c r="N87" s="27">
        <v>0</v>
      </c>
      <c r="O87" s="23">
        <f t="shared" si="28"/>
        <v>2530415.8512730775</v>
      </c>
      <c r="P87" s="27">
        <v>0</v>
      </c>
      <c r="Q87" s="27">
        <f t="shared" si="29"/>
        <v>2530415.8512730775</v>
      </c>
    </row>
    <row r="88" spans="1:17" ht="13.5" customHeight="1" x14ac:dyDescent="0.3">
      <c r="A88" s="24" t="s">
        <v>118</v>
      </c>
      <c r="B88" s="25">
        <v>41004</v>
      </c>
      <c r="C88" s="21">
        <v>1142.01</v>
      </c>
      <c r="D88" s="26">
        <v>2</v>
      </c>
      <c r="E88" s="46">
        <f t="shared" si="20"/>
        <v>15</v>
      </c>
      <c r="F88" s="22">
        <f t="shared" si="21"/>
        <v>76.134</v>
      </c>
      <c r="G88" s="26">
        <f t="shared" si="22"/>
        <v>0.13333333333333333</v>
      </c>
      <c r="H88" s="26">
        <f t="shared" si="23"/>
        <v>76.26733333333334</v>
      </c>
      <c r="I88" s="27">
        <f t="shared" si="24"/>
        <v>81039.335100000011</v>
      </c>
      <c r="J88" s="27">
        <f t="shared" si="25"/>
        <v>6180653.9831834016</v>
      </c>
      <c r="K88" s="27">
        <f t="shared" si="26"/>
        <v>2396857.614678523</v>
      </c>
      <c r="L88" s="21">
        <v>0.2</v>
      </c>
      <c r="M88" s="21">
        <f t="shared" si="27"/>
        <v>1499.5520000000001</v>
      </c>
      <c r="N88" s="27">
        <v>0</v>
      </c>
      <c r="O88" s="23">
        <f t="shared" si="28"/>
        <v>8579011.1498619244</v>
      </c>
      <c r="P88" s="27">
        <v>0</v>
      </c>
      <c r="Q88" s="27">
        <f t="shared" si="29"/>
        <v>8579011.1498619244</v>
      </c>
    </row>
    <row r="89" spans="1:17" ht="13.5" customHeight="1" x14ac:dyDescent="0.3">
      <c r="A89" s="24" t="s">
        <v>125</v>
      </c>
      <c r="B89" s="25">
        <v>44002</v>
      </c>
      <c r="C89" s="21">
        <v>193</v>
      </c>
      <c r="D89" s="26">
        <v>4.5</v>
      </c>
      <c r="E89" s="46">
        <f t="shared" si="20"/>
        <v>12</v>
      </c>
      <c r="F89" s="22">
        <f t="shared" si="21"/>
        <v>16.083333333333332</v>
      </c>
      <c r="G89" s="26">
        <f t="shared" si="22"/>
        <v>0.375</v>
      </c>
      <c r="H89" s="26">
        <f t="shared" si="23"/>
        <v>16.458333333333332</v>
      </c>
      <c r="I89" s="27">
        <f t="shared" si="24"/>
        <v>81039.335100000011</v>
      </c>
      <c r="J89" s="27">
        <f t="shared" si="25"/>
        <v>1333772.3901875</v>
      </c>
      <c r="K89" s="27">
        <f t="shared" si="26"/>
        <v>517236.93291471247</v>
      </c>
      <c r="L89" s="21">
        <v>0</v>
      </c>
      <c r="M89" s="21">
        <f t="shared" si="27"/>
        <v>0</v>
      </c>
      <c r="N89" s="27">
        <v>0</v>
      </c>
      <c r="O89" s="23">
        <f t="shared" si="28"/>
        <v>1851009.3231022125</v>
      </c>
      <c r="P89" s="27">
        <v>0</v>
      </c>
      <c r="Q89" s="27">
        <f t="shared" si="29"/>
        <v>1851009.3231022125</v>
      </c>
    </row>
    <row r="90" spans="1:17" ht="13.5" customHeight="1" x14ac:dyDescent="0.3">
      <c r="A90" s="24" t="s">
        <v>120</v>
      </c>
      <c r="B90" s="25">
        <v>42001</v>
      </c>
      <c r="C90" s="21">
        <v>312</v>
      </c>
      <c r="D90" s="26">
        <v>0.75</v>
      </c>
      <c r="E90" s="46">
        <f t="shared" si="20"/>
        <v>12.84</v>
      </c>
      <c r="F90" s="22">
        <f t="shared" si="21"/>
        <v>24.299065420560748</v>
      </c>
      <c r="G90" s="26">
        <f t="shared" si="22"/>
        <v>5.8411214953271028E-2</v>
      </c>
      <c r="H90" s="26">
        <f t="shared" si="23"/>
        <v>24.357476635514018</v>
      </c>
      <c r="I90" s="27">
        <f t="shared" si="24"/>
        <v>81039.335100000011</v>
      </c>
      <c r="J90" s="27">
        <f t="shared" si="25"/>
        <v>1973913.7112558414</v>
      </c>
      <c r="K90" s="27">
        <f t="shared" si="26"/>
        <v>765483.7372250153</v>
      </c>
      <c r="L90" s="21">
        <v>0</v>
      </c>
      <c r="M90" s="21">
        <f t="shared" si="27"/>
        <v>0</v>
      </c>
      <c r="N90" s="27">
        <v>0</v>
      </c>
      <c r="O90" s="23">
        <f t="shared" si="28"/>
        <v>2739397.4484808566</v>
      </c>
      <c r="P90" s="27">
        <v>0</v>
      </c>
      <c r="Q90" s="27">
        <f t="shared" si="29"/>
        <v>2739397.4484808566</v>
      </c>
    </row>
    <row r="91" spans="1:17" ht="13.5" customHeight="1" x14ac:dyDescent="0.3">
      <c r="A91" s="24" t="s">
        <v>112</v>
      </c>
      <c r="B91" s="25">
        <v>39002</v>
      </c>
      <c r="C91" s="21">
        <v>1182.55</v>
      </c>
      <c r="D91" s="26">
        <v>10.75</v>
      </c>
      <c r="E91" s="46">
        <f t="shared" si="20"/>
        <v>15</v>
      </c>
      <c r="F91" s="22">
        <f t="shared" si="21"/>
        <v>78.836666666666659</v>
      </c>
      <c r="G91" s="26">
        <f t="shared" si="22"/>
        <v>0.71666666666666667</v>
      </c>
      <c r="H91" s="26">
        <f t="shared" si="23"/>
        <v>79.553333333333327</v>
      </c>
      <c r="I91" s="27">
        <f t="shared" si="24"/>
        <v>81039.335100000011</v>
      </c>
      <c r="J91" s="27">
        <f t="shared" si="25"/>
        <v>6446949.238322</v>
      </c>
      <c r="K91" s="27">
        <f t="shared" si="26"/>
        <v>2500126.9146212717</v>
      </c>
      <c r="L91" s="21">
        <v>0.5</v>
      </c>
      <c r="M91" s="21">
        <f t="shared" si="27"/>
        <v>3748.88</v>
      </c>
      <c r="N91" s="27">
        <v>0</v>
      </c>
      <c r="O91" s="23">
        <f t="shared" si="28"/>
        <v>8950825.032943273</v>
      </c>
      <c r="P91" s="27">
        <v>0</v>
      </c>
      <c r="Q91" s="27">
        <f t="shared" si="29"/>
        <v>8950825.032943273</v>
      </c>
    </row>
    <row r="92" spans="1:17" ht="13.5" customHeight="1" x14ac:dyDescent="0.3">
      <c r="A92" s="24" t="s">
        <v>165</v>
      </c>
      <c r="B92" s="25">
        <v>60003</v>
      </c>
      <c r="C92" s="21">
        <v>177</v>
      </c>
      <c r="D92" s="26">
        <v>1.5</v>
      </c>
      <c r="E92" s="26">
        <f t="shared" si="20"/>
        <v>12</v>
      </c>
      <c r="F92" s="22">
        <f t="shared" si="21"/>
        <v>14.75</v>
      </c>
      <c r="G92" s="26">
        <f t="shared" si="22"/>
        <v>0.125</v>
      </c>
      <c r="H92" s="26">
        <f t="shared" si="23"/>
        <v>14.875</v>
      </c>
      <c r="I92" s="27">
        <f t="shared" si="24"/>
        <v>81039.335100000011</v>
      </c>
      <c r="J92" s="27">
        <f t="shared" si="25"/>
        <v>1205460.1096125001</v>
      </c>
      <c r="K92" s="27">
        <f t="shared" si="26"/>
        <v>467477.43050772749</v>
      </c>
      <c r="L92" s="21">
        <v>0</v>
      </c>
      <c r="M92" s="21">
        <f t="shared" si="27"/>
        <v>0</v>
      </c>
      <c r="N92" s="27">
        <v>0</v>
      </c>
      <c r="O92" s="23">
        <f t="shared" si="28"/>
        <v>1672937.5401202275</v>
      </c>
      <c r="P92" s="27">
        <v>0</v>
      </c>
      <c r="Q92" s="27">
        <f t="shared" si="29"/>
        <v>1672937.5401202275</v>
      </c>
    </row>
    <row r="93" spans="1:17" ht="13.5" customHeight="1" x14ac:dyDescent="0.3">
      <c r="A93" s="24" t="s">
        <v>123</v>
      </c>
      <c r="B93" s="25">
        <v>43007</v>
      </c>
      <c r="C93" s="21">
        <v>415.76</v>
      </c>
      <c r="D93" s="26">
        <v>1.75</v>
      </c>
      <c r="E93" s="46">
        <f t="shared" si="20"/>
        <v>13.6182</v>
      </c>
      <c r="F93" s="22">
        <f t="shared" si="21"/>
        <v>30.529732270050374</v>
      </c>
      <c r="G93" s="26">
        <f t="shared" si="22"/>
        <v>0.12850450132910371</v>
      </c>
      <c r="H93" s="26">
        <f t="shared" si="23"/>
        <v>30.658236771379478</v>
      </c>
      <c r="I93" s="27">
        <f t="shared" si="24"/>
        <v>81039.335100000011</v>
      </c>
      <c r="J93" s="27">
        <f t="shared" si="25"/>
        <v>2484523.1232909639</v>
      </c>
      <c r="K93" s="27">
        <f t="shared" si="26"/>
        <v>963498.06721223576</v>
      </c>
      <c r="L93" s="21">
        <v>0.1</v>
      </c>
      <c r="M93" s="21">
        <f t="shared" si="27"/>
        <v>749.77600000000007</v>
      </c>
      <c r="N93" s="27">
        <v>0</v>
      </c>
      <c r="O93" s="23">
        <f t="shared" si="28"/>
        <v>3448770.9665031997</v>
      </c>
      <c r="P93" s="27">
        <v>0</v>
      </c>
      <c r="Q93" s="27">
        <f t="shared" si="29"/>
        <v>3448770.9665031997</v>
      </c>
    </row>
    <row r="94" spans="1:17" ht="13.5" customHeight="1" x14ac:dyDescent="0.3">
      <c r="A94" s="24" t="s">
        <v>65</v>
      </c>
      <c r="B94" s="25">
        <v>15001</v>
      </c>
      <c r="C94" s="21">
        <v>136</v>
      </c>
      <c r="D94" s="26">
        <v>0</v>
      </c>
      <c r="E94" s="46">
        <f t="shared" si="20"/>
        <v>12</v>
      </c>
      <c r="F94" s="22">
        <f t="shared" si="21"/>
        <v>11.333333333333334</v>
      </c>
      <c r="G94" s="26">
        <f t="shared" si="22"/>
        <v>0</v>
      </c>
      <c r="H94" s="26">
        <f t="shared" si="23"/>
        <v>11.333333333333334</v>
      </c>
      <c r="I94" s="27">
        <f t="shared" si="24"/>
        <v>81039.335100000011</v>
      </c>
      <c r="J94" s="27">
        <f t="shared" si="25"/>
        <v>918445.79780000017</v>
      </c>
      <c r="K94" s="27">
        <f t="shared" si="26"/>
        <v>356173.28038684005</v>
      </c>
      <c r="L94" s="21">
        <v>0.1</v>
      </c>
      <c r="M94" s="21">
        <f t="shared" si="27"/>
        <v>749.77600000000007</v>
      </c>
      <c r="N94" s="27">
        <v>0</v>
      </c>
      <c r="O94" s="23">
        <f t="shared" si="28"/>
        <v>1275368.8541868404</v>
      </c>
      <c r="P94" s="27">
        <v>0</v>
      </c>
      <c r="Q94" s="27">
        <f t="shared" si="29"/>
        <v>1275368.8541868404</v>
      </c>
    </row>
    <row r="95" spans="1:17" ht="13.5" customHeight="1" x14ac:dyDescent="0.3">
      <c r="A95" s="24" t="s">
        <v>66</v>
      </c>
      <c r="B95" s="25">
        <v>15002</v>
      </c>
      <c r="C95" s="21">
        <v>387.8</v>
      </c>
      <c r="D95" s="26">
        <v>0.25</v>
      </c>
      <c r="E95" s="46">
        <f t="shared" si="20"/>
        <v>13.4085</v>
      </c>
      <c r="F95" s="22">
        <f t="shared" si="21"/>
        <v>28.921952492821717</v>
      </c>
      <c r="G95" s="26">
        <f t="shared" si="22"/>
        <v>1.8644889435805646E-2</v>
      </c>
      <c r="H95" s="26">
        <f t="shared" si="23"/>
        <v>28.940597382257522</v>
      </c>
      <c r="I95" s="27">
        <f t="shared" si="24"/>
        <v>81039.335100000011</v>
      </c>
      <c r="J95" s="27">
        <f t="shared" si="25"/>
        <v>2345326.7692549503</v>
      </c>
      <c r="K95" s="27">
        <f t="shared" si="26"/>
        <v>909517.72111706971</v>
      </c>
      <c r="L95" s="21">
        <v>0</v>
      </c>
      <c r="M95" s="21">
        <f t="shared" si="27"/>
        <v>0</v>
      </c>
      <c r="N95" s="27">
        <v>0</v>
      </c>
      <c r="O95" s="23">
        <f t="shared" si="28"/>
        <v>3254844.4903720198</v>
      </c>
      <c r="P95" s="27">
        <v>0</v>
      </c>
      <c r="Q95" s="27">
        <f t="shared" si="29"/>
        <v>3254844.4903720198</v>
      </c>
    </row>
    <row r="96" spans="1:17" ht="13.5" customHeight="1" x14ac:dyDescent="0.3">
      <c r="A96" s="24" t="s">
        <v>128</v>
      </c>
      <c r="B96" s="25">
        <v>46001</v>
      </c>
      <c r="C96" s="21">
        <v>2947.56</v>
      </c>
      <c r="D96" s="26">
        <v>2</v>
      </c>
      <c r="E96" s="46">
        <f t="shared" si="20"/>
        <v>15</v>
      </c>
      <c r="F96" s="22">
        <f t="shared" si="21"/>
        <v>196.50399999999999</v>
      </c>
      <c r="G96" s="26">
        <f t="shared" si="22"/>
        <v>0.13333333333333333</v>
      </c>
      <c r="H96" s="26">
        <f t="shared" si="23"/>
        <v>196.63733333333332</v>
      </c>
      <c r="I96" s="27">
        <f t="shared" si="24"/>
        <v>81039.335100000011</v>
      </c>
      <c r="J96" s="27">
        <f t="shared" si="25"/>
        <v>15935358.7491704</v>
      </c>
      <c r="K96" s="27">
        <f t="shared" si="26"/>
        <v>6179732.1229282804</v>
      </c>
      <c r="L96" s="21">
        <v>0.70000000000000007</v>
      </c>
      <c r="M96" s="21">
        <f t="shared" si="27"/>
        <v>5248.4320000000007</v>
      </c>
      <c r="N96" s="27">
        <v>0</v>
      </c>
      <c r="O96" s="23">
        <f t="shared" si="28"/>
        <v>22120339.304098681</v>
      </c>
      <c r="P96" s="27">
        <v>0</v>
      </c>
      <c r="Q96" s="27">
        <f t="shared" si="29"/>
        <v>22120339.304098681</v>
      </c>
    </row>
    <row r="97" spans="1:19" ht="13.5" customHeight="1" x14ac:dyDescent="0.3">
      <c r="A97" s="24" t="s">
        <v>101</v>
      </c>
      <c r="B97" s="25">
        <v>33002</v>
      </c>
      <c r="C97" s="21">
        <v>246.8</v>
      </c>
      <c r="D97" s="26">
        <v>6.5</v>
      </c>
      <c r="E97" s="46">
        <f t="shared" si="20"/>
        <v>12.350999999999999</v>
      </c>
      <c r="F97" s="22">
        <f t="shared" si="21"/>
        <v>19.982187677111167</v>
      </c>
      <c r="G97" s="26">
        <f t="shared" si="22"/>
        <v>0.52627317626103154</v>
      </c>
      <c r="H97" s="26">
        <f t="shared" si="23"/>
        <v>20.508460853372199</v>
      </c>
      <c r="I97" s="27">
        <f t="shared" si="24"/>
        <v>81039.335100000011</v>
      </c>
      <c r="J97" s="27">
        <f t="shared" si="25"/>
        <v>1661992.0314816618</v>
      </c>
      <c r="K97" s="27">
        <f t="shared" si="26"/>
        <v>644520.50980858842</v>
      </c>
      <c r="L97" s="21">
        <v>0</v>
      </c>
      <c r="M97" s="21">
        <f t="shared" si="27"/>
        <v>0</v>
      </c>
      <c r="N97" s="27">
        <v>0</v>
      </c>
      <c r="O97" s="23">
        <f t="shared" si="28"/>
        <v>2306512.5412902501</v>
      </c>
      <c r="P97" s="27">
        <v>0</v>
      </c>
      <c r="Q97" s="27">
        <f t="shared" si="29"/>
        <v>2306512.5412902501</v>
      </c>
    </row>
    <row r="98" spans="1:19" ht="13.5" customHeight="1" x14ac:dyDescent="0.3">
      <c r="A98" s="24" t="s">
        <v>87</v>
      </c>
      <c r="B98" s="25">
        <v>25004</v>
      </c>
      <c r="C98" s="21">
        <v>1021.43</v>
      </c>
      <c r="D98" s="26">
        <v>16</v>
      </c>
      <c r="E98" s="46">
        <f t="shared" si="20"/>
        <v>15</v>
      </c>
      <c r="F98" s="22">
        <f t="shared" si="21"/>
        <v>68.095333333333329</v>
      </c>
      <c r="G98" s="26">
        <f t="shared" si="22"/>
        <v>1.0666666666666667</v>
      </c>
      <c r="H98" s="26">
        <f t="shared" si="23"/>
        <v>69.161999999999992</v>
      </c>
      <c r="I98" s="27">
        <f t="shared" si="24"/>
        <v>81039.335100000011</v>
      </c>
      <c r="J98" s="27">
        <f t="shared" si="25"/>
        <v>5604842.4941862002</v>
      </c>
      <c r="K98" s="27">
        <f t="shared" si="26"/>
        <v>2173557.9192454084</v>
      </c>
      <c r="L98" s="21">
        <v>0.2</v>
      </c>
      <c r="M98" s="21">
        <f t="shared" si="27"/>
        <v>1499.5520000000001</v>
      </c>
      <c r="N98" s="27">
        <v>0</v>
      </c>
      <c r="O98" s="23">
        <f t="shared" si="28"/>
        <v>7779899.9654316092</v>
      </c>
      <c r="P98" s="27">
        <v>0</v>
      </c>
      <c r="Q98" s="27">
        <f t="shared" si="29"/>
        <v>7779899.9654316092</v>
      </c>
      <c r="R98" s="28"/>
      <c r="S98" s="29"/>
    </row>
    <row r="99" spans="1:19" ht="14.25" customHeight="1" x14ac:dyDescent="0.3">
      <c r="A99" s="24" t="s">
        <v>95</v>
      </c>
      <c r="B99" s="25">
        <v>29004</v>
      </c>
      <c r="C99" s="21">
        <v>465.03</v>
      </c>
      <c r="D99" s="26">
        <v>7.75</v>
      </c>
      <c r="E99" s="46">
        <f t="shared" si="20"/>
        <v>13.987724999999999</v>
      </c>
      <c r="F99" s="22">
        <f t="shared" si="21"/>
        <v>33.245577819123554</v>
      </c>
      <c r="G99" s="26">
        <f t="shared" si="22"/>
        <v>0.55405721802508989</v>
      </c>
      <c r="H99" s="26">
        <f t="shared" si="23"/>
        <v>33.799635037148647</v>
      </c>
      <c r="I99" s="27">
        <f t="shared" si="24"/>
        <v>81039.335100000011</v>
      </c>
      <c r="J99" s="27">
        <f t="shared" si="25"/>
        <v>2739099.9500331907</v>
      </c>
      <c r="K99" s="27">
        <f t="shared" si="26"/>
        <v>1062222.9606228713</v>
      </c>
      <c r="L99" s="21">
        <v>0</v>
      </c>
      <c r="M99" s="21">
        <f t="shared" si="27"/>
        <v>0</v>
      </c>
      <c r="N99" s="27">
        <v>0</v>
      </c>
      <c r="O99" s="23">
        <f t="shared" si="28"/>
        <v>3801322.910656062</v>
      </c>
      <c r="P99" s="27">
        <v>0</v>
      </c>
      <c r="Q99" s="27">
        <f t="shared" si="29"/>
        <v>3801322.910656062</v>
      </c>
    </row>
    <row r="100" spans="1:19" ht="13.5" customHeight="1" x14ac:dyDescent="0.3">
      <c r="A100" s="24" t="s">
        <v>71</v>
      </c>
      <c r="B100" s="25">
        <v>17002</v>
      </c>
      <c r="C100" s="21">
        <v>2583.56</v>
      </c>
      <c r="D100" s="26">
        <v>28.25</v>
      </c>
      <c r="E100" s="46">
        <f t="shared" si="20"/>
        <v>15</v>
      </c>
      <c r="F100" s="22">
        <f t="shared" si="21"/>
        <v>172.23733333333334</v>
      </c>
      <c r="G100" s="26">
        <f t="shared" si="22"/>
        <v>1.8833333333333333</v>
      </c>
      <c r="H100" s="26">
        <f t="shared" si="23"/>
        <v>174.12066666666666</v>
      </c>
      <c r="I100" s="27">
        <f t="shared" si="24"/>
        <v>81039.335100000011</v>
      </c>
      <c r="J100" s="27">
        <f t="shared" si="25"/>
        <v>14110623.053835401</v>
      </c>
      <c r="K100" s="27">
        <f t="shared" si="26"/>
        <v>5472099.6202773685</v>
      </c>
      <c r="L100" s="21">
        <v>0.1</v>
      </c>
      <c r="M100" s="21">
        <f t="shared" si="27"/>
        <v>749.77600000000007</v>
      </c>
      <c r="N100" s="27">
        <v>0</v>
      </c>
      <c r="O100" s="23">
        <f t="shared" si="28"/>
        <v>19583472.450112771</v>
      </c>
      <c r="P100" s="27">
        <v>0</v>
      </c>
      <c r="Q100" s="27">
        <f t="shared" si="29"/>
        <v>19583472.450112771</v>
      </c>
    </row>
    <row r="101" spans="1:19" ht="13.5" customHeight="1" x14ac:dyDescent="0.3">
      <c r="A101" s="24" t="s">
        <v>173</v>
      </c>
      <c r="B101" s="25">
        <v>62006</v>
      </c>
      <c r="C101" s="21">
        <v>584.29999999999995</v>
      </c>
      <c r="D101" s="26">
        <v>0</v>
      </c>
      <c r="E101" s="26">
        <f t="shared" si="20"/>
        <v>14.882249999999999</v>
      </c>
      <c r="F101" s="22">
        <f t="shared" si="21"/>
        <v>39.261536394026443</v>
      </c>
      <c r="G101" s="26">
        <f t="shared" si="22"/>
        <v>0</v>
      </c>
      <c r="H101" s="26">
        <f t="shared" si="23"/>
        <v>39.261536394026443</v>
      </c>
      <c r="I101" s="27">
        <f t="shared" si="24"/>
        <v>81039.335100000011</v>
      </c>
      <c r="J101" s="27">
        <f t="shared" si="25"/>
        <v>3181728.8043763549</v>
      </c>
      <c r="K101" s="27">
        <f t="shared" si="26"/>
        <v>1233874.4303371503</v>
      </c>
      <c r="L101" s="21">
        <v>0</v>
      </c>
      <c r="M101" s="21">
        <f t="shared" si="27"/>
        <v>0</v>
      </c>
      <c r="N101" s="27">
        <v>0</v>
      </c>
      <c r="O101" s="23">
        <f t="shared" si="28"/>
        <v>4415603.234713505</v>
      </c>
      <c r="P101" s="27">
        <v>0</v>
      </c>
      <c r="Q101" s="27">
        <f t="shared" si="29"/>
        <v>4415603.234713505</v>
      </c>
    </row>
    <row r="102" spans="1:19" ht="13.5" customHeight="1" x14ac:dyDescent="0.3">
      <c r="A102" s="24" t="s">
        <v>122</v>
      </c>
      <c r="B102" s="25">
        <v>43002</v>
      </c>
      <c r="C102" s="21">
        <v>252</v>
      </c>
      <c r="D102" s="26">
        <v>2.5</v>
      </c>
      <c r="E102" s="46">
        <f t="shared" ref="E102:E110" si="30">IF(C102&lt;200,12,IF(C102&gt;600,15,(C102*0.0075)+10.5))</f>
        <v>12.39</v>
      </c>
      <c r="F102" s="22">
        <f t="shared" ref="F102:F133" si="31">C102/E102</f>
        <v>20.338983050847457</v>
      </c>
      <c r="G102" s="26">
        <f t="shared" ref="G102:G133" si="32">D102/E102</f>
        <v>0.20177562550443906</v>
      </c>
      <c r="H102" s="26">
        <f t="shared" ref="H102:H133" si="33">F102+G102</f>
        <v>20.540758676351896</v>
      </c>
      <c r="I102" s="27">
        <f t="shared" ref="I102:I133" si="34">$I$4*1.29</f>
        <v>81039.335100000011</v>
      </c>
      <c r="J102" s="27">
        <f t="shared" ref="J102:J133" si="35">H102*I102</f>
        <v>1664609.4255811139</v>
      </c>
      <c r="K102" s="27">
        <f t="shared" ref="K102:K133" si="36">J102*0.3878</f>
        <v>645535.53524035588</v>
      </c>
      <c r="L102" s="21">
        <v>0</v>
      </c>
      <c r="M102" s="21">
        <f t="shared" ref="M102:M133" si="37">L102*$M$4</f>
        <v>0</v>
      </c>
      <c r="N102" s="27">
        <v>0</v>
      </c>
      <c r="O102" s="23">
        <f t="shared" ref="O102:O133" si="38">J102+K102+M102+N102</f>
        <v>2310144.9608214698</v>
      </c>
      <c r="P102" s="27">
        <v>0</v>
      </c>
      <c r="Q102" s="27">
        <f t="shared" ref="Q102:Q133" si="39">IF(P102=0,O102,P102)</f>
        <v>2310144.9608214698</v>
      </c>
    </row>
    <row r="103" spans="1:19" ht="13.5" customHeight="1" x14ac:dyDescent="0.3">
      <c r="A103" s="24" t="s">
        <v>72</v>
      </c>
      <c r="B103" s="25">
        <v>17003</v>
      </c>
      <c r="C103" s="21">
        <v>246</v>
      </c>
      <c r="D103" s="26">
        <v>0.5</v>
      </c>
      <c r="E103" s="46">
        <f t="shared" si="30"/>
        <v>12.345000000000001</v>
      </c>
      <c r="F103" s="22">
        <f t="shared" si="31"/>
        <v>19.927095990279465</v>
      </c>
      <c r="G103" s="26">
        <f t="shared" si="32"/>
        <v>4.0502227622519239E-2</v>
      </c>
      <c r="H103" s="26">
        <f t="shared" si="33"/>
        <v>19.967598217901983</v>
      </c>
      <c r="I103" s="27">
        <f t="shared" si="34"/>
        <v>81039.335100000011</v>
      </c>
      <c r="J103" s="27">
        <f t="shared" si="35"/>
        <v>1618160.8831227219</v>
      </c>
      <c r="K103" s="27">
        <f t="shared" si="36"/>
        <v>627522.79047499155</v>
      </c>
      <c r="L103" s="21">
        <v>0</v>
      </c>
      <c r="M103" s="21">
        <f t="shared" si="37"/>
        <v>0</v>
      </c>
      <c r="N103" s="27">
        <v>0</v>
      </c>
      <c r="O103" s="23">
        <f t="shared" si="38"/>
        <v>2245683.6735977135</v>
      </c>
      <c r="P103" s="27">
        <v>0</v>
      </c>
      <c r="Q103" s="27">
        <f t="shared" si="39"/>
        <v>2245683.6735977135</v>
      </c>
    </row>
    <row r="104" spans="1:19" ht="13.5" customHeight="1" x14ac:dyDescent="0.3">
      <c r="A104" s="24" t="s">
        <v>143</v>
      </c>
      <c r="B104" s="25">
        <v>51003</v>
      </c>
      <c r="C104" s="21">
        <v>263.22000000000003</v>
      </c>
      <c r="D104" s="26">
        <v>0</v>
      </c>
      <c r="E104" s="46">
        <f t="shared" si="30"/>
        <v>12.47415</v>
      </c>
      <c r="F104" s="22">
        <f t="shared" si="31"/>
        <v>21.101237358858121</v>
      </c>
      <c r="G104" s="26">
        <f t="shared" si="32"/>
        <v>0</v>
      </c>
      <c r="H104" s="26">
        <f t="shared" si="33"/>
        <v>21.101237358858121</v>
      </c>
      <c r="I104" s="27">
        <f t="shared" si="34"/>
        <v>81039.335100000011</v>
      </c>
      <c r="J104" s="27">
        <f t="shared" si="35"/>
        <v>1710030.2453491425</v>
      </c>
      <c r="K104" s="27">
        <f t="shared" si="36"/>
        <v>663149.72914639744</v>
      </c>
      <c r="L104" s="21">
        <v>0</v>
      </c>
      <c r="M104" s="21">
        <f t="shared" si="37"/>
        <v>0</v>
      </c>
      <c r="N104" s="27">
        <v>0</v>
      </c>
      <c r="O104" s="23">
        <f t="shared" si="38"/>
        <v>2373179.9744955399</v>
      </c>
      <c r="P104" s="27">
        <v>0</v>
      </c>
      <c r="Q104" s="27">
        <f t="shared" si="39"/>
        <v>2373179.9744955399</v>
      </c>
    </row>
    <row r="105" spans="1:19" ht="13.5" customHeight="1" x14ac:dyDescent="0.3">
      <c r="A105" s="24" t="s">
        <v>52</v>
      </c>
      <c r="B105" s="25">
        <v>9002</v>
      </c>
      <c r="C105" s="21">
        <v>192.67</v>
      </c>
      <c r="D105" s="26">
        <v>0</v>
      </c>
      <c r="E105" s="46">
        <f t="shared" si="30"/>
        <v>12</v>
      </c>
      <c r="F105" s="22">
        <f t="shared" si="31"/>
        <v>16.055833333333332</v>
      </c>
      <c r="G105" s="26">
        <f t="shared" si="32"/>
        <v>0</v>
      </c>
      <c r="H105" s="26">
        <f t="shared" si="33"/>
        <v>16.055833333333332</v>
      </c>
      <c r="I105" s="27">
        <f t="shared" si="34"/>
        <v>81039.335100000011</v>
      </c>
      <c r="J105" s="27">
        <f t="shared" si="35"/>
        <v>1301154.0578097501</v>
      </c>
      <c r="K105" s="27">
        <f t="shared" si="36"/>
        <v>504587.54361862107</v>
      </c>
      <c r="L105" s="21">
        <v>0.8</v>
      </c>
      <c r="M105" s="21">
        <f t="shared" si="37"/>
        <v>5998.2080000000005</v>
      </c>
      <c r="N105" s="27">
        <v>0</v>
      </c>
      <c r="O105" s="23">
        <f t="shared" si="38"/>
        <v>1811739.8094283713</v>
      </c>
      <c r="P105" s="27">
        <v>0</v>
      </c>
      <c r="Q105" s="27">
        <f t="shared" si="39"/>
        <v>1811739.8094283713</v>
      </c>
    </row>
    <row r="106" spans="1:19" ht="13.5" customHeight="1" x14ac:dyDescent="0.3">
      <c r="A106" s="24" t="s">
        <v>159</v>
      </c>
      <c r="B106" s="25">
        <v>56007</v>
      </c>
      <c r="C106" s="21">
        <v>380</v>
      </c>
      <c r="D106" s="26">
        <v>3.5</v>
      </c>
      <c r="E106" s="46">
        <f t="shared" si="30"/>
        <v>13.35</v>
      </c>
      <c r="F106" s="22">
        <f t="shared" si="31"/>
        <v>28.464419475655433</v>
      </c>
      <c r="G106" s="26">
        <f t="shared" si="32"/>
        <v>0.26217228464419479</v>
      </c>
      <c r="H106" s="26">
        <f t="shared" si="33"/>
        <v>28.726591760299627</v>
      </c>
      <c r="I106" s="27">
        <f t="shared" si="34"/>
        <v>81039.335100000011</v>
      </c>
      <c r="J106" s="27">
        <f t="shared" si="35"/>
        <v>2327983.8959438205</v>
      </c>
      <c r="K106" s="27">
        <f t="shared" si="36"/>
        <v>902792.15484701353</v>
      </c>
      <c r="L106" s="21">
        <v>0</v>
      </c>
      <c r="M106" s="21">
        <f t="shared" si="37"/>
        <v>0</v>
      </c>
      <c r="N106" s="27">
        <v>0</v>
      </c>
      <c r="O106" s="23">
        <f t="shared" si="38"/>
        <v>3230776.0507908342</v>
      </c>
      <c r="P106" s="27">
        <v>0</v>
      </c>
      <c r="Q106" s="27">
        <f t="shared" si="39"/>
        <v>3230776.0507908342</v>
      </c>
    </row>
    <row r="107" spans="1:19" ht="13.5" customHeight="1" x14ac:dyDescent="0.3">
      <c r="A107" s="24" t="s">
        <v>85</v>
      </c>
      <c r="B107" s="25">
        <v>23003</v>
      </c>
      <c r="C107" s="21">
        <v>106</v>
      </c>
      <c r="D107" s="26">
        <v>0</v>
      </c>
      <c r="E107" s="46">
        <f t="shared" si="30"/>
        <v>12</v>
      </c>
      <c r="F107" s="22">
        <f t="shared" si="31"/>
        <v>8.8333333333333339</v>
      </c>
      <c r="G107" s="26">
        <f t="shared" si="32"/>
        <v>0</v>
      </c>
      <c r="H107" s="26">
        <f t="shared" si="33"/>
        <v>8.8333333333333339</v>
      </c>
      <c r="I107" s="27">
        <f t="shared" si="34"/>
        <v>81039.335100000011</v>
      </c>
      <c r="J107" s="27">
        <f t="shared" si="35"/>
        <v>715847.46005000011</v>
      </c>
      <c r="K107" s="27">
        <f t="shared" si="36"/>
        <v>277605.64500739001</v>
      </c>
      <c r="L107" s="21">
        <v>0</v>
      </c>
      <c r="M107" s="21">
        <f t="shared" si="37"/>
        <v>0</v>
      </c>
      <c r="N107" s="27">
        <v>0</v>
      </c>
      <c r="O107" s="23">
        <f t="shared" si="38"/>
        <v>993453.10505739017</v>
      </c>
      <c r="P107" s="27">
        <v>0</v>
      </c>
      <c r="Q107" s="27">
        <f t="shared" si="39"/>
        <v>993453.10505739017</v>
      </c>
    </row>
    <row r="108" spans="1:19" ht="13.5" customHeight="1" x14ac:dyDescent="0.3">
      <c r="A108" s="24" t="s">
        <v>177</v>
      </c>
      <c r="B108" s="25">
        <v>65001</v>
      </c>
      <c r="C108" s="21">
        <v>1632.46</v>
      </c>
      <c r="D108" s="26">
        <v>0.75</v>
      </c>
      <c r="E108" s="26">
        <f t="shared" si="30"/>
        <v>15</v>
      </c>
      <c r="F108" s="22">
        <f t="shared" si="31"/>
        <v>108.83066666666667</v>
      </c>
      <c r="G108" s="26">
        <f t="shared" si="32"/>
        <v>0.05</v>
      </c>
      <c r="H108" s="26">
        <f t="shared" si="33"/>
        <v>108.88066666666667</v>
      </c>
      <c r="I108" s="27">
        <f t="shared" si="34"/>
        <v>81039.335100000011</v>
      </c>
      <c r="J108" s="27">
        <f t="shared" si="35"/>
        <v>8823616.8319114018</v>
      </c>
      <c r="K108" s="27">
        <f t="shared" si="36"/>
        <v>3421798.6074152417</v>
      </c>
      <c r="L108" s="21">
        <v>0</v>
      </c>
      <c r="M108" s="21">
        <f t="shared" si="37"/>
        <v>0</v>
      </c>
      <c r="N108" s="27">
        <v>0</v>
      </c>
      <c r="O108" s="23">
        <f t="shared" si="38"/>
        <v>12245415.439326644</v>
      </c>
      <c r="P108" s="27">
        <v>0</v>
      </c>
      <c r="Q108" s="27">
        <f t="shared" si="39"/>
        <v>12245415.439326644</v>
      </c>
    </row>
    <row r="109" spans="1:19" ht="13.5" customHeight="1" x14ac:dyDescent="0.3">
      <c r="A109" s="24" t="s">
        <v>113</v>
      </c>
      <c r="B109" s="25">
        <v>39006</v>
      </c>
      <c r="C109" s="21">
        <v>194</v>
      </c>
      <c r="D109" s="26">
        <v>7.25</v>
      </c>
      <c r="E109" s="46">
        <f t="shared" si="30"/>
        <v>12</v>
      </c>
      <c r="F109" s="22">
        <f t="shared" si="31"/>
        <v>16.166666666666668</v>
      </c>
      <c r="G109" s="26">
        <f t="shared" si="32"/>
        <v>0.60416666666666663</v>
      </c>
      <c r="H109" s="26">
        <f t="shared" si="33"/>
        <v>16.770833333333336</v>
      </c>
      <c r="I109" s="27">
        <f t="shared" si="34"/>
        <v>81039.335100000011</v>
      </c>
      <c r="J109" s="27">
        <f t="shared" si="35"/>
        <v>1359097.1824062504</v>
      </c>
      <c r="K109" s="27">
        <f t="shared" si="36"/>
        <v>527057.88733714388</v>
      </c>
      <c r="L109" s="21">
        <v>0</v>
      </c>
      <c r="M109" s="21">
        <f t="shared" si="37"/>
        <v>0</v>
      </c>
      <c r="N109" s="27">
        <v>0</v>
      </c>
      <c r="O109" s="23">
        <f t="shared" si="38"/>
        <v>1886155.0697433944</v>
      </c>
      <c r="P109" s="27">
        <v>0</v>
      </c>
      <c r="Q109" s="27">
        <f t="shared" si="39"/>
        <v>1886155.0697433944</v>
      </c>
    </row>
    <row r="110" spans="1:19" ht="13.5" customHeight="1" x14ac:dyDescent="0.3">
      <c r="A110" s="24" t="s">
        <v>166</v>
      </c>
      <c r="B110" s="25">
        <v>60004</v>
      </c>
      <c r="C110" s="21">
        <v>461.17</v>
      </c>
      <c r="D110" s="26">
        <v>3.25</v>
      </c>
      <c r="E110" s="26">
        <f t="shared" si="30"/>
        <v>13.958774999999999</v>
      </c>
      <c r="F110" s="22">
        <f t="shared" si="31"/>
        <v>33.037999394646022</v>
      </c>
      <c r="G110" s="26">
        <f t="shared" si="32"/>
        <v>0.23282845378623843</v>
      </c>
      <c r="H110" s="26">
        <f t="shared" si="33"/>
        <v>33.270827848432262</v>
      </c>
      <c r="I110" s="27">
        <f t="shared" si="34"/>
        <v>81039.335100000011</v>
      </c>
      <c r="J110" s="27">
        <f t="shared" si="35"/>
        <v>2696245.7670635143</v>
      </c>
      <c r="K110" s="27">
        <f t="shared" si="36"/>
        <v>1045604.1084672308</v>
      </c>
      <c r="L110" s="21">
        <v>0.1</v>
      </c>
      <c r="M110" s="21">
        <f t="shared" si="37"/>
        <v>749.77600000000007</v>
      </c>
      <c r="N110" s="27">
        <v>0</v>
      </c>
      <c r="O110" s="23">
        <f t="shared" si="38"/>
        <v>3742599.651530745</v>
      </c>
      <c r="P110" s="27">
        <v>0</v>
      </c>
      <c r="Q110" s="27">
        <f t="shared" si="39"/>
        <v>3742599.651530745</v>
      </c>
    </row>
    <row r="111" spans="1:19" ht="13.5" customHeight="1" x14ac:dyDescent="0.3">
      <c r="A111" s="24" t="s">
        <v>102</v>
      </c>
      <c r="B111" s="25">
        <v>33003</v>
      </c>
      <c r="C111" s="21">
        <v>530.20000000000005</v>
      </c>
      <c r="D111" s="26">
        <v>5.5</v>
      </c>
      <c r="E111" s="46">
        <f>((C111-31)*0.0075)+10.5</f>
        <v>14.244</v>
      </c>
      <c r="F111" s="22">
        <f t="shared" si="31"/>
        <v>37.222690255546198</v>
      </c>
      <c r="G111" s="26">
        <f t="shared" si="32"/>
        <v>0.38612749227745014</v>
      </c>
      <c r="H111" s="26">
        <f t="shared" si="33"/>
        <v>37.60881774782365</v>
      </c>
      <c r="I111" s="30">
        <f t="shared" si="34"/>
        <v>81039.335100000011</v>
      </c>
      <c r="J111" s="27">
        <f t="shared" si="35"/>
        <v>3047793.5841807085</v>
      </c>
      <c r="K111" s="27">
        <f t="shared" si="36"/>
        <v>1181934.3519452787</v>
      </c>
      <c r="L111" s="21">
        <v>0</v>
      </c>
      <c r="M111" s="21">
        <f t="shared" si="37"/>
        <v>0</v>
      </c>
      <c r="N111" s="27">
        <v>0</v>
      </c>
      <c r="O111" s="23">
        <f t="shared" si="38"/>
        <v>4229727.9361259872</v>
      </c>
      <c r="P111" s="27">
        <v>0</v>
      </c>
      <c r="Q111" s="27">
        <f t="shared" si="39"/>
        <v>4229727.9361259872</v>
      </c>
    </row>
    <row r="112" spans="1:19" ht="13.5" customHeight="1" x14ac:dyDescent="0.3">
      <c r="A112" s="24" t="s">
        <v>99</v>
      </c>
      <c r="B112" s="25">
        <v>32002</v>
      </c>
      <c r="C112" s="21">
        <v>2639.48</v>
      </c>
      <c r="D112" s="26">
        <v>7</v>
      </c>
      <c r="E112" s="46">
        <f>IF(C112&lt;200,12,IF(C112&gt;600,15,(C112*0.0075)+10.5))</f>
        <v>15</v>
      </c>
      <c r="F112" s="22">
        <f t="shared" si="31"/>
        <v>175.96533333333335</v>
      </c>
      <c r="G112" s="26">
        <f t="shared" si="32"/>
        <v>0.46666666666666667</v>
      </c>
      <c r="H112" s="26">
        <f t="shared" si="33"/>
        <v>176.43200000000002</v>
      </c>
      <c r="I112" s="27">
        <f t="shared" si="34"/>
        <v>81039.335100000011</v>
      </c>
      <c r="J112" s="27">
        <f t="shared" si="35"/>
        <v>14297931.970363203</v>
      </c>
      <c r="K112" s="27">
        <f t="shared" si="36"/>
        <v>5544738.0181068499</v>
      </c>
      <c r="L112" s="21">
        <v>0.2</v>
      </c>
      <c r="M112" s="21">
        <f t="shared" si="37"/>
        <v>1499.5520000000001</v>
      </c>
      <c r="N112" s="27">
        <v>11142</v>
      </c>
      <c r="O112" s="23">
        <f t="shared" si="38"/>
        <v>19855311.540470056</v>
      </c>
      <c r="P112" s="27">
        <v>0</v>
      </c>
      <c r="Q112" s="27">
        <f t="shared" si="39"/>
        <v>19855311.540470056</v>
      </c>
    </row>
    <row r="113" spans="1:18" ht="13.5" customHeight="1" x14ac:dyDescent="0.3">
      <c r="A113" s="24" t="s">
        <v>32</v>
      </c>
      <c r="B113" s="25">
        <v>1001</v>
      </c>
      <c r="C113" s="21">
        <v>247</v>
      </c>
      <c r="D113" s="26">
        <v>7.5</v>
      </c>
      <c r="E113" s="46">
        <f>(((C113-18))*0.0075)+10.5</f>
        <v>12.217499999999999</v>
      </c>
      <c r="F113" s="22">
        <f t="shared" si="31"/>
        <v>20.216901984857788</v>
      </c>
      <c r="G113" s="26">
        <f t="shared" si="32"/>
        <v>0.61387354205033762</v>
      </c>
      <c r="H113" s="26">
        <f t="shared" si="33"/>
        <v>20.830775526908127</v>
      </c>
      <c r="I113" s="27">
        <f t="shared" si="34"/>
        <v>81039.335100000011</v>
      </c>
      <c r="J113" s="27">
        <f t="shared" si="35"/>
        <v>1688112.1983179869</v>
      </c>
      <c r="K113" s="27">
        <f t="shared" si="36"/>
        <v>654649.91050771531</v>
      </c>
      <c r="L113" s="21">
        <v>0</v>
      </c>
      <c r="M113" s="21">
        <f t="shared" si="37"/>
        <v>0</v>
      </c>
      <c r="N113" s="27">
        <v>0</v>
      </c>
      <c r="O113" s="23">
        <f t="shared" si="38"/>
        <v>2342762.1088257022</v>
      </c>
      <c r="P113" s="27">
        <v>0</v>
      </c>
      <c r="Q113" s="27">
        <f t="shared" si="39"/>
        <v>2342762.1088257022</v>
      </c>
    </row>
    <row r="114" spans="1:18" ht="13.5" customHeight="1" x14ac:dyDescent="0.3">
      <c r="A114" s="24" t="s">
        <v>56</v>
      </c>
      <c r="B114" s="25">
        <v>11005</v>
      </c>
      <c r="C114" s="21">
        <v>521.86</v>
      </c>
      <c r="D114" s="26">
        <v>5.25</v>
      </c>
      <c r="E114" s="46">
        <f t="shared" ref="E114:E152" si="40">IF(C114&lt;200,12,IF(C114&gt;600,15,(C114*0.0075)+10.5))</f>
        <v>14.41395</v>
      </c>
      <c r="F114" s="22">
        <f t="shared" si="31"/>
        <v>36.205203986415938</v>
      </c>
      <c r="G114" s="26">
        <f t="shared" si="32"/>
        <v>0.36423048505094024</v>
      </c>
      <c r="H114" s="26">
        <f t="shared" si="33"/>
        <v>36.569434471466877</v>
      </c>
      <c r="I114" s="27">
        <f t="shared" si="34"/>
        <v>81039.335100000011</v>
      </c>
      <c r="J114" s="27">
        <f t="shared" si="35"/>
        <v>2963562.6545506963</v>
      </c>
      <c r="K114" s="27">
        <f t="shared" si="36"/>
        <v>1149269.5974347598</v>
      </c>
      <c r="L114" s="21">
        <v>0.30000000000000004</v>
      </c>
      <c r="M114" s="21">
        <f t="shared" si="37"/>
        <v>2249.3280000000004</v>
      </c>
      <c r="N114" s="27">
        <v>0</v>
      </c>
      <c r="O114" s="23">
        <f t="shared" si="38"/>
        <v>4115081.5799854561</v>
      </c>
      <c r="P114" s="27">
        <v>0</v>
      </c>
      <c r="Q114" s="27">
        <f t="shared" si="39"/>
        <v>4115081.5799854561</v>
      </c>
    </row>
    <row r="115" spans="1:18" ht="13.5" customHeight="1" x14ac:dyDescent="0.3">
      <c r="A115" s="24" t="s">
        <v>144</v>
      </c>
      <c r="B115" s="25">
        <v>51004</v>
      </c>
      <c r="C115" s="21">
        <v>11947.25</v>
      </c>
      <c r="D115" s="26">
        <v>32.25</v>
      </c>
      <c r="E115" s="46">
        <f t="shared" si="40"/>
        <v>15</v>
      </c>
      <c r="F115" s="22">
        <f t="shared" si="31"/>
        <v>796.48333333333335</v>
      </c>
      <c r="G115" s="26">
        <f t="shared" si="32"/>
        <v>2.15</v>
      </c>
      <c r="H115" s="26">
        <f t="shared" si="33"/>
        <v>798.63333333333333</v>
      </c>
      <c r="I115" s="27">
        <f t="shared" si="34"/>
        <v>81039.335100000011</v>
      </c>
      <c r="J115" s="27">
        <f t="shared" si="35"/>
        <v>64720714.322030008</v>
      </c>
      <c r="K115" s="27">
        <f t="shared" si="36"/>
        <v>25098693.014083236</v>
      </c>
      <c r="L115" s="21">
        <v>2.29</v>
      </c>
      <c r="M115" s="21">
        <f t="shared" si="37"/>
        <v>17169.8704</v>
      </c>
      <c r="N115" s="27">
        <v>79041</v>
      </c>
      <c r="O115" s="23">
        <f t="shared" si="38"/>
        <v>89915618.206513241</v>
      </c>
      <c r="P115" s="27">
        <v>0</v>
      </c>
      <c r="Q115" s="27">
        <f t="shared" si="39"/>
        <v>89915618.206513241</v>
      </c>
    </row>
    <row r="116" spans="1:18" ht="13.5" customHeight="1" x14ac:dyDescent="0.3">
      <c r="A116" s="24" t="s">
        <v>157</v>
      </c>
      <c r="B116" s="25">
        <v>56004</v>
      </c>
      <c r="C116" s="21">
        <v>502.58</v>
      </c>
      <c r="D116" s="26">
        <v>0.75</v>
      </c>
      <c r="E116" s="46">
        <f t="shared" si="40"/>
        <v>14.269349999999999</v>
      </c>
      <c r="F116" s="22">
        <f t="shared" si="31"/>
        <v>35.220945593176985</v>
      </c>
      <c r="G116" s="26">
        <f t="shared" si="32"/>
        <v>5.2560207717940906E-2</v>
      </c>
      <c r="H116" s="26">
        <f t="shared" si="33"/>
        <v>35.273505800894924</v>
      </c>
      <c r="I116" s="27">
        <f t="shared" si="34"/>
        <v>81039.335100000011</v>
      </c>
      <c r="J116" s="27">
        <f t="shared" si="35"/>
        <v>2858541.4567505182</v>
      </c>
      <c r="K116" s="27">
        <f t="shared" si="36"/>
        <v>1108542.376927851</v>
      </c>
      <c r="L116" s="21">
        <v>0</v>
      </c>
      <c r="M116" s="21">
        <f t="shared" si="37"/>
        <v>0</v>
      </c>
      <c r="N116" s="27">
        <v>0</v>
      </c>
      <c r="O116" s="23">
        <f t="shared" si="38"/>
        <v>3967083.8336783694</v>
      </c>
      <c r="P116" s="27">
        <v>0</v>
      </c>
      <c r="Q116" s="27">
        <f t="shared" si="39"/>
        <v>3967083.8336783694</v>
      </c>
    </row>
    <row r="117" spans="1:18" ht="13.5" customHeight="1" x14ac:dyDescent="0.3">
      <c r="A117" s="24" t="s">
        <v>151</v>
      </c>
      <c r="B117" s="25">
        <v>54004</v>
      </c>
      <c r="C117" s="21">
        <v>213</v>
      </c>
      <c r="D117" s="26">
        <v>6</v>
      </c>
      <c r="E117" s="46">
        <f t="shared" si="40"/>
        <v>12.0975</v>
      </c>
      <c r="F117" s="22">
        <f t="shared" si="31"/>
        <v>17.606943583384997</v>
      </c>
      <c r="G117" s="26">
        <f t="shared" si="32"/>
        <v>0.49597024178549287</v>
      </c>
      <c r="H117" s="26">
        <f t="shared" si="33"/>
        <v>18.102913825170489</v>
      </c>
      <c r="I117" s="27">
        <f t="shared" si="34"/>
        <v>81039.335100000011</v>
      </c>
      <c r="J117" s="27">
        <f t="shared" si="35"/>
        <v>1467048.0997644144</v>
      </c>
      <c r="K117" s="27">
        <f t="shared" si="36"/>
        <v>568921.25308863982</v>
      </c>
      <c r="L117" s="21">
        <v>0.70000000000000007</v>
      </c>
      <c r="M117" s="21">
        <f t="shared" si="37"/>
        <v>5248.4320000000007</v>
      </c>
      <c r="N117" s="27">
        <v>0</v>
      </c>
      <c r="O117" s="23">
        <f t="shared" si="38"/>
        <v>2041217.7848530542</v>
      </c>
      <c r="P117" s="27">
        <v>0</v>
      </c>
      <c r="Q117" s="27">
        <f t="shared" si="39"/>
        <v>2041217.7848530542</v>
      </c>
      <c r="R117" s="31"/>
    </row>
    <row r="118" spans="1:18" ht="13.5" customHeight="1" x14ac:dyDescent="0.3">
      <c r="A118" s="24" t="s">
        <v>155</v>
      </c>
      <c r="B118" s="25">
        <v>55005</v>
      </c>
      <c r="C118" s="21">
        <v>209</v>
      </c>
      <c r="D118" s="26">
        <v>5.25</v>
      </c>
      <c r="E118" s="46">
        <f t="shared" si="40"/>
        <v>12.067499999999999</v>
      </c>
      <c r="F118" s="22">
        <f t="shared" si="31"/>
        <v>17.319245908431739</v>
      </c>
      <c r="G118" s="26">
        <f t="shared" si="32"/>
        <v>0.43505282784338101</v>
      </c>
      <c r="H118" s="26">
        <f t="shared" si="33"/>
        <v>17.754298736275121</v>
      </c>
      <c r="I118" s="27">
        <f t="shared" si="34"/>
        <v>81039.335100000011</v>
      </c>
      <c r="J118" s="27">
        <f t="shared" si="35"/>
        <v>1438796.5647545063</v>
      </c>
      <c r="K118" s="27">
        <f t="shared" si="36"/>
        <v>557965.30781179748</v>
      </c>
      <c r="L118" s="21">
        <v>0</v>
      </c>
      <c r="M118" s="21">
        <f t="shared" si="37"/>
        <v>0</v>
      </c>
      <c r="N118" s="27">
        <v>0</v>
      </c>
      <c r="O118" s="23">
        <f t="shared" si="38"/>
        <v>1996761.8725663037</v>
      </c>
      <c r="P118" s="27">
        <v>0</v>
      </c>
      <c r="Q118" s="27">
        <f t="shared" si="39"/>
        <v>1996761.8725663037</v>
      </c>
    </row>
    <row r="119" spans="1:18" ht="13.5" customHeight="1" x14ac:dyDescent="0.3">
      <c r="A119" s="24" t="s">
        <v>40</v>
      </c>
      <c r="B119" s="25">
        <v>4003</v>
      </c>
      <c r="C119" s="21">
        <v>244.76</v>
      </c>
      <c r="D119" s="26">
        <v>0.25</v>
      </c>
      <c r="E119" s="46">
        <f t="shared" si="40"/>
        <v>12.335699999999999</v>
      </c>
      <c r="F119" s="22">
        <f t="shared" si="31"/>
        <v>19.841597963634005</v>
      </c>
      <c r="G119" s="26">
        <f t="shared" si="32"/>
        <v>2.026638131601774E-2</v>
      </c>
      <c r="H119" s="26">
        <f t="shared" si="33"/>
        <v>19.861864344950021</v>
      </c>
      <c r="I119" s="27">
        <f t="shared" si="34"/>
        <v>81039.335100000011</v>
      </c>
      <c r="J119" s="27">
        <f t="shared" si="35"/>
        <v>1609592.2803611469</v>
      </c>
      <c r="K119" s="27">
        <f t="shared" si="36"/>
        <v>624199.8863240527</v>
      </c>
      <c r="L119" s="21">
        <v>0</v>
      </c>
      <c r="M119" s="21">
        <f t="shared" si="37"/>
        <v>0</v>
      </c>
      <c r="N119" s="27">
        <v>0</v>
      </c>
      <c r="O119" s="23">
        <f t="shared" si="38"/>
        <v>2233792.1666851994</v>
      </c>
      <c r="P119" s="27">
        <v>0</v>
      </c>
      <c r="Q119" s="27">
        <f t="shared" si="39"/>
        <v>2233792.1666851994</v>
      </c>
    </row>
    <row r="120" spans="1:18" ht="13.5" customHeight="1" x14ac:dyDescent="0.3">
      <c r="A120" s="24" t="s">
        <v>172</v>
      </c>
      <c r="B120" s="25">
        <v>62005</v>
      </c>
      <c r="C120" s="21">
        <v>177</v>
      </c>
      <c r="D120" s="26">
        <v>0.5</v>
      </c>
      <c r="E120" s="26">
        <f t="shared" si="40"/>
        <v>12</v>
      </c>
      <c r="F120" s="22">
        <f t="shared" si="31"/>
        <v>14.75</v>
      </c>
      <c r="G120" s="26">
        <f t="shared" si="32"/>
        <v>4.1666666666666664E-2</v>
      </c>
      <c r="H120" s="26">
        <f t="shared" si="33"/>
        <v>14.791666666666666</v>
      </c>
      <c r="I120" s="27">
        <f t="shared" si="34"/>
        <v>81039.335100000011</v>
      </c>
      <c r="J120" s="27">
        <f t="shared" si="35"/>
        <v>1198706.8316875</v>
      </c>
      <c r="K120" s="27">
        <f t="shared" si="36"/>
        <v>464858.50932841247</v>
      </c>
      <c r="L120" s="21">
        <v>0</v>
      </c>
      <c r="M120" s="21">
        <f t="shared" si="37"/>
        <v>0</v>
      </c>
      <c r="N120" s="27">
        <v>0</v>
      </c>
      <c r="O120" s="23">
        <f t="shared" si="38"/>
        <v>1663565.3410159126</v>
      </c>
      <c r="P120" s="27">
        <v>0</v>
      </c>
      <c r="Q120" s="27">
        <f t="shared" si="39"/>
        <v>1663565.3410159126</v>
      </c>
    </row>
    <row r="121" spans="1:18" ht="13.5" customHeight="1" x14ac:dyDescent="0.3">
      <c r="A121" s="24" t="s">
        <v>136</v>
      </c>
      <c r="B121" s="25">
        <v>49005</v>
      </c>
      <c r="C121" s="21">
        <v>24136.59</v>
      </c>
      <c r="D121" s="26">
        <v>575.5</v>
      </c>
      <c r="E121" s="46">
        <f t="shared" si="40"/>
        <v>15</v>
      </c>
      <c r="F121" s="22">
        <f t="shared" si="31"/>
        <v>1609.106</v>
      </c>
      <c r="G121" s="26">
        <f t="shared" si="32"/>
        <v>38.366666666666667</v>
      </c>
      <c r="H121" s="26">
        <f t="shared" si="33"/>
        <v>1647.4726666666666</v>
      </c>
      <c r="I121" s="27">
        <f t="shared" si="34"/>
        <v>81039.335100000011</v>
      </c>
      <c r="J121" s="27">
        <f t="shared" si="35"/>
        <v>133510089.5020906</v>
      </c>
      <c r="K121" s="27">
        <f t="shared" si="36"/>
        <v>51775212.708910733</v>
      </c>
      <c r="L121" s="21">
        <v>1.2000000000000002</v>
      </c>
      <c r="M121" s="21">
        <f t="shared" si="37"/>
        <v>8997.3120000000017</v>
      </c>
      <c r="N121" s="27">
        <v>108013</v>
      </c>
      <c r="O121" s="23">
        <f t="shared" si="38"/>
        <v>185402312.52300134</v>
      </c>
      <c r="P121" s="27">
        <v>0</v>
      </c>
      <c r="Q121" s="27">
        <f t="shared" si="39"/>
        <v>185402312.52300134</v>
      </c>
    </row>
    <row r="122" spans="1:18" ht="13.5" customHeight="1" x14ac:dyDescent="0.3">
      <c r="A122" s="24" t="s">
        <v>43</v>
      </c>
      <c r="B122" s="25">
        <v>5005</v>
      </c>
      <c r="C122" s="21">
        <v>755.59</v>
      </c>
      <c r="D122" s="26">
        <v>3</v>
      </c>
      <c r="E122" s="46">
        <f t="shared" si="40"/>
        <v>15</v>
      </c>
      <c r="F122" s="22">
        <f t="shared" si="31"/>
        <v>50.372666666666667</v>
      </c>
      <c r="G122" s="26">
        <f t="shared" si="32"/>
        <v>0.2</v>
      </c>
      <c r="H122" s="26">
        <f t="shared" si="33"/>
        <v>50.57266666666667</v>
      </c>
      <c r="I122" s="27">
        <f t="shared" si="34"/>
        <v>81039.335100000011</v>
      </c>
      <c r="J122" s="27">
        <f t="shared" si="35"/>
        <v>4098375.2809006008</v>
      </c>
      <c r="K122" s="27">
        <f t="shared" si="36"/>
        <v>1589349.9339332529</v>
      </c>
      <c r="L122" s="21">
        <v>0</v>
      </c>
      <c r="M122" s="21">
        <f t="shared" si="37"/>
        <v>0</v>
      </c>
      <c r="N122" s="27">
        <v>0</v>
      </c>
      <c r="O122" s="23">
        <f t="shared" si="38"/>
        <v>5687725.2148338538</v>
      </c>
      <c r="P122" s="27">
        <v>0</v>
      </c>
      <c r="Q122" s="27">
        <f t="shared" si="39"/>
        <v>5687725.2148338538</v>
      </c>
    </row>
    <row r="123" spans="1:18" ht="13.5" customHeight="1" x14ac:dyDescent="0.3">
      <c r="A123" s="24" t="s">
        <v>150</v>
      </c>
      <c r="B123" s="25">
        <v>54002</v>
      </c>
      <c r="C123" s="21">
        <v>953</v>
      </c>
      <c r="D123" s="26">
        <v>8.5</v>
      </c>
      <c r="E123" s="46">
        <f t="shared" si="40"/>
        <v>15</v>
      </c>
      <c r="F123" s="22">
        <f t="shared" si="31"/>
        <v>63.533333333333331</v>
      </c>
      <c r="G123" s="26">
        <f t="shared" si="32"/>
        <v>0.56666666666666665</v>
      </c>
      <c r="H123" s="26">
        <f t="shared" si="33"/>
        <v>64.099999999999994</v>
      </c>
      <c r="I123" s="27">
        <f t="shared" si="34"/>
        <v>81039.335100000011</v>
      </c>
      <c r="J123" s="27">
        <f t="shared" si="35"/>
        <v>5194621.3799100006</v>
      </c>
      <c r="K123" s="27">
        <f t="shared" si="36"/>
        <v>2014474.1711290982</v>
      </c>
      <c r="L123" s="21">
        <v>0.2</v>
      </c>
      <c r="M123" s="21">
        <f t="shared" si="37"/>
        <v>1499.5520000000001</v>
      </c>
      <c r="N123" s="27">
        <v>0</v>
      </c>
      <c r="O123" s="23">
        <f t="shared" si="38"/>
        <v>7210595.1030390989</v>
      </c>
      <c r="P123" s="27">
        <v>0</v>
      </c>
      <c r="Q123" s="27">
        <f t="shared" si="39"/>
        <v>7210595.1030390989</v>
      </c>
    </row>
    <row r="124" spans="1:18" ht="13.5" customHeight="1" x14ac:dyDescent="0.3">
      <c r="A124" s="24" t="s">
        <v>90</v>
      </c>
      <c r="B124" s="25">
        <v>26005</v>
      </c>
      <c r="C124" s="21">
        <v>76</v>
      </c>
      <c r="D124" s="26">
        <v>0</v>
      </c>
      <c r="E124" s="46">
        <f t="shared" si="40"/>
        <v>12</v>
      </c>
      <c r="F124" s="22">
        <f t="shared" si="31"/>
        <v>6.333333333333333</v>
      </c>
      <c r="G124" s="26">
        <f t="shared" si="32"/>
        <v>0</v>
      </c>
      <c r="H124" s="26">
        <f t="shared" si="33"/>
        <v>6.333333333333333</v>
      </c>
      <c r="I124" s="27">
        <f t="shared" si="34"/>
        <v>81039.335100000011</v>
      </c>
      <c r="J124" s="27">
        <f t="shared" si="35"/>
        <v>513249.12230000005</v>
      </c>
      <c r="K124" s="27">
        <f t="shared" si="36"/>
        <v>199038.00962794002</v>
      </c>
      <c r="L124" s="21">
        <v>0</v>
      </c>
      <c r="M124" s="21">
        <f t="shared" si="37"/>
        <v>0</v>
      </c>
      <c r="N124" s="27">
        <v>0</v>
      </c>
      <c r="O124" s="23">
        <f t="shared" si="38"/>
        <v>712287.13192794006</v>
      </c>
      <c r="P124" s="27">
        <v>0</v>
      </c>
      <c r="Q124" s="27">
        <f t="shared" si="39"/>
        <v>712287.13192794006</v>
      </c>
    </row>
    <row r="125" spans="1:18" ht="13.5" customHeight="1" x14ac:dyDescent="0.3">
      <c r="A125" s="24" t="s">
        <v>115</v>
      </c>
      <c r="B125" s="25">
        <v>40002</v>
      </c>
      <c r="C125" s="21">
        <v>2304.0300000000002</v>
      </c>
      <c r="D125" s="26">
        <v>2.5</v>
      </c>
      <c r="E125" s="46">
        <f t="shared" si="40"/>
        <v>15</v>
      </c>
      <c r="F125" s="22">
        <f t="shared" si="31"/>
        <v>153.602</v>
      </c>
      <c r="G125" s="26">
        <f t="shared" si="32"/>
        <v>0.16666666666666666</v>
      </c>
      <c r="H125" s="26">
        <f t="shared" si="33"/>
        <v>153.76866666666666</v>
      </c>
      <c r="I125" s="27">
        <f t="shared" si="34"/>
        <v>81039.335100000011</v>
      </c>
      <c r="J125" s="27">
        <f t="shared" si="35"/>
        <v>12461310.505880201</v>
      </c>
      <c r="K125" s="27">
        <f t="shared" si="36"/>
        <v>4832496.2141803419</v>
      </c>
      <c r="L125" s="21">
        <v>1.1000000000000001</v>
      </c>
      <c r="M125" s="21">
        <f t="shared" si="37"/>
        <v>8247.5360000000001</v>
      </c>
      <c r="N125" s="27">
        <v>0</v>
      </c>
      <c r="O125" s="23">
        <f t="shared" si="38"/>
        <v>17302054.256060541</v>
      </c>
      <c r="P125" s="27">
        <v>0</v>
      </c>
      <c r="Q125" s="27">
        <f t="shared" si="39"/>
        <v>17302054.256060541</v>
      </c>
    </row>
    <row r="126" spans="1:18" ht="13.5" customHeight="1" x14ac:dyDescent="0.3">
      <c r="A126" s="24" t="s">
        <v>160</v>
      </c>
      <c r="B126" s="25">
        <v>57001</v>
      </c>
      <c r="C126" s="21">
        <v>417.85</v>
      </c>
      <c r="D126" s="26">
        <v>0.5</v>
      </c>
      <c r="E126" s="46">
        <f t="shared" si="40"/>
        <v>13.633875</v>
      </c>
      <c r="F126" s="22">
        <f t="shared" si="31"/>
        <v>30.647926579934172</v>
      </c>
      <c r="G126" s="26">
        <f t="shared" si="32"/>
        <v>3.6673359554785415E-2</v>
      </c>
      <c r="H126" s="26">
        <f t="shared" si="33"/>
        <v>30.684599939488958</v>
      </c>
      <c r="I126" s="27">
        <f t="shared" si="34"/>
        <v>81039.335100000011</v>
      </c>
      <c r="J126" s="27">
        <f t="shared" si="35"/>
        <v>2486659.5769056859</v>
      </c>
      <c r="K126" s="27">
        <f t="shared" si="36"/>
        <v>964326.58392402495</v>
      </c>
      <c r="L126" s="21">
        <v>0</v>
      </c>
      <c r="M126" s="21">
        <f t="shared" si="37"/>
        <v>0</v>
      </c>
      <c r="N126" s="27">
        <v>0</v>
      </c>
      <c r="O126" s="23">
        <f t="shared" si="38"/>
        <v>3450986.1608297108</v>
      </c>
      <c r="P126" s="27">
        <v>0</v>
      </c>
      <c r="Q126" s="27">
        <f t="shared" si="39"/>
        <v>3450986.1608297108</v>
      </c>
    </row>
    <row r="127" spans="1:18" ht="13.5" customHeight="1" x14ac:dyDescent="0.3">
      <c r="A127" s="24" t="s">
        <v>152</v>
      </c>
      <c r="B127" s="25">
        <v>54006</v>
      </c>
      <c r="C127" s="21">
        <v>164</v>
      </c>
      <c r="D127" s="26">
        <v>1.75</v>
      </c>
      <c r="E127" s="46">
        <f t="shared" si="40"/>
        <v>12</v>
      </c>
      <c r="F127" s="22">
        <f t="shared" si="31"/>
        <v>13.666666666666666</v>
      </c>
      <c r="G127" s="26">
        <f t="shared" si="32"/>
        <v>0.14583333333333334</v>
      </c>
      <c r="H127" s="26">
        <f t="shared" si="33"/>
        <v>13.8125</v>
      </c>
      <c r="I127" s="27">
        <f t="shared" si="34"/>
        <v>81039.335100000011</v>
      </c>
      <c r="J127" s="27">
        <f t="shared" si="35"/>
        <v>1119355.8160687501</v>
      </c>
      <c r="K127" s="27">
        <f t="shared" si="36"/>
        <v>434086.18547146127</v>
      </c>
      <c r="L127" s="21">
        <v>0</v>
      </c>
      <c r="M127" s="21">
        <f t="shared" si="37"/>
        <v>0</v>
      </c>
      <c r="N127" s="27">
        <v>0</v>
      </c>
      <c r="O127" s="23">
        <f t="shared" si="38"/>
        <v>1553442.0015402115</v>
      </c>
      <c r="P127" s="27">
        <v>0</v>
      </c>
      <c r="Q127" s="27">
        <f t="shared" si="39"/>
        <v>1553442.0015402115</v>
      </c>
    </row>
    <row r="128" spans="1:18" ht="13.5" customHeight="1" x14ac:dyDescent="0.3">
      <c r="A128" s="24" t="s">
        <v>119</v>
      </c>
      <c r="B128" s="25">
        <v>41005</v>
      </c>
      <c r="C128" s="21">
        <v>2536.39</v>
      </c>
      <c r="D128" s="26">
        <v>17.75</v>
      </c>
      <c r="E128" s="46">
        <f t="shared" si="40"/>
        <v>15</v>
      </c>
      <c r="F128" s="22">
        <f t="shared" si="31"/>
        <v>169.09266666666664</v>
      </c>
      <c r="G128" s="26">
        <f t="shared" si="32"/>
        <v>1.1833333333333333</v>
      </c>
      <c r="H128" s="26">
        <f t="shared" si="33"/>
        <v>170.27599999999998</v>
      </c>
      <c r="I128" s="27">
        <f t="shared" si="34"/>
        <v>81039.335100000011</v>
      </c>
      <c r="J128" s="27">
        <f t="shared" si="35"/>
        <v>13799053.8234876</v>
      </c>
      <c r="K128" s="27">
        <f t="shared" si="36"/>
        <v>5351273.0727484915</v>
      </c>
      <c r="L128" s="21">
        <v>0.2</v>
      </c>
      <c r="M128" s="21">
        <f t="shared" si="37"/>
        <v>1499.5520000000001</v>
      </c>
      <c r="N128" s="27">
        <v>0</v>
      </c>
      <c r="O128" s="23">
        <f t="shared" si="38"/>
        <v>19151826.448236093</v>
      </c>
      <c r="P128" s="27">
        <v>0</v>
      </c>
      <c r="Q128" s="27">
        <f t="shared" si="39"/>
        <v>19151826.448236093</v>
      </c>
    </row>
    <row r="129" spans="1:17" ht="13.5" customHeight="1" x14ac:dyDescent="0.3">
      <c r="A129" s="24" t="s">
        <v>77</v>
      </c>
      <c r="B129" s="25">
        <v>20003</v>
      </c>
      <c r="C129" s="21">
        <v>346</v>
      </c>
      <c r="D129" s="26">
        <v>0.25</v>
      </c>
      <c r="E129" s="46">
        <f t="shared" si="40"/>
        <v>13.094999999999999</v>
      </c>
      <c r="F129" s="22">
        <f t="shared" si="31"/>
        <v>26.422298587247042</v>
      </c>
      <c r="G129" s="26">
        <f t="shared" si="32"/>
        <v>1.9091256204658267E-2</v>
      </c>
      <c r="H129" s="26">
        <f t="shared" si="33"/>
        <v>26.441389843451699</v>
      </c>
      <c r="I129" s="27">
        <f t="shared" si="34"/>
        <v>81039.335100000011</v>
      </c>
      <c r="J129" s="27">
        <f t="shared" si="35"/>
        <v>2142792.6520332191</v>
      </c>
      <c r="K129" s="27">
        <f t="shared" si="36"/>
        <v>830974.99045848229</v>
      </c>
      <c r="L129" s="21">
        <v>0</v>
      </c>
      <c r="M129" s="21">
        <f t="shared" si="37"/>
        <v>0</v>
      </c>
      <c r="N129" s="27">
        <v>0</v>
      </c>
      <c r="O129" s="23">
        <f t="shared" si="38"/>
        <v>2973767.6424917015</v>
      </c>
      <c r="P129" s="27">
        <v>0</v>
      </c>
      <c r="Q129" s="27">
        <f t="shared" si="39"/>
        <v>2973767.6424917015</v>
      </c>
    </row>
    <row r="130" spans="1:17" ht="13.5" customHeight="1" x14ac:dyDescent="0.3">
      <c r="A130" s="24" t="s">
        <v>178</v>
      </c>
      <c r="B130" s="25">
        <v>66001</v>
      </c>
      <c r="C130" s="21">
        <v>1961.5</v>
      </c>
      <c r="D130" s="26">
        <v>3.75</v>
      </c>
      <c r="E130" s="26">
        <f t="shared" si="40"/>
        <v>15</v>
      </c>
      <c r="F130" s="22">
        <f t="shared" si="31"/>
        <v>130.76666666666668</v>
      </c>
      <c r="G130" s="26">
        <f t="shared" si="32"/>
        <v>0.25</v>
      </c>
      <c r="H130" s="26">
        <f t="shared" si="33"/>
        <v>131.01666666666668</v>
      </c>
      <c r="I130" s="27">
        <f t="shared" si="34"/>
        <v>81039.335100000011</v>
      </c>
      <c r="J130" s="27">
        <f t="shared" si="35"/>
        <v>10617503.553685002</v>
      </c>
      <c r="K130" s="27">
        <f t="shared" si="36"/>
        <v>4117467.8781190435</v>
      </c>
      <c r="L130" s="21">
        <v>0</v>
      </c>
      <c r="M130" s="21">
        <f t="shared" si="37"/>
        <v>0</v>
      </c>
      <c r="N130" s="27">
        <v>9342</v>
      </c>
      <c r="O130" s="23">
        <f t="shared" si="38"/>
        <v>14744313.431804046</v>
      </c>
      <c r="P130" s="27">
        <v>0</v>
      </c>
      <c r="Q130" s="27">
        <f t="shared" si="39"/>
        <v>14744313.431804046</v>
      </c>
    </row>
    <row r="131" spans="1:17" ht="13.5" customHeight="1" x14ac:dyDescent="0.3">
      <c r="A131" s="24" t="s">
        <v>103</v>
      </c>
      <c r="B131" s="25">
        <v>33005</v>
      </c>
      <c r="C131" s="21">
        <v>150</v>
      </c>
      <c r="D131" s="26">
        <v>3.5</v>
      </c>
      <c r="E131" s="46">
        <f t="shared" si="40"/>
        <v>12</v>
      </c>
      <c r="F131" s="22">
        <f t="shared" si="31"/>
        <v>12.5</v>
      </c>
      <c r="G131" s="26">
        <f t="shared" si="32"/>
        <v>0.29166666666666669</v>
      </c>
      <c r="H131" s="26">
        <f t="shared" si="33"/>
        <v>12.791666666666666</v>
      </c>
      <c r="I131" s="27">
        <f t="shared" si="34"/>
        <v>81039.335100000011</v>
      </c>
      <c r="J131" s="27">
        <f t="shared" si="35"/>
        <v>1036628.1614875001</v>
      </c>
      <c r="K131" s="27">
        <f t="shared" si="36"/>
        <v>402004.40102485253</v>
      </c>
      <c r="L131" s="21">
        <v>0.2</v>
      </c>
      <c r="M131" s="21">
        <f t="shared" si="37"/>
        <v>1499.5520000000001</v>
      </c>
      <c r="N131" s="27">
        <v>0</v>
      </c>
      <c r="O131" s="23">
        <f t="shared" si="38"/>
        <v>1440132.1145123525</v>
      </c>
      <c r="P131" s="27">
        <v>0</v>
      </c>
      <c r="Q131" s="27">
        <f t="shared" si="39"/>
        <v>1440132.1145123525</v>
      </c>
    </row>
    <row r="132" spans="1:17" ht="13.5" customHeight="1" x14ac:dyDescent="0.3">
      <c r="A132" s="24" t="s">
        <v>137</v>
      </c>
      <c r="B132" s="25">
        <v>49006</v>
      </c>
      <c r="C132" s="21">
        <v>997.5</v>
      </c>
      <c r="D132" s="26">
        <v>13</v>
      </c>
      <c r="E132" s="46">
        <f t="shared" si="40"/>
        <v>15</v>
      </c>
      <c r="F132" s="22">
        <f t="shared" si="31"/>
        <v>66.5</v>
      </c>
      <c r="G132" s="26">
        <f t="shared" si="32"/>
        <v>0.8666666666666667</v>
      </c>
      <c r="H132" s="26">
        <f t="shared" si="33"/>
        <v>67.36666666666666</v>
      </c>
      <c r="I132" s="27">
        <f t="shared" si="34"/>
        <v>81039.335100000011</v>
      </c>
      <c r="J132" s="27">
        <f t="shared" si="35"/>
        <v>5459349.87457</v>
      </c>
      <c r="K132" s="27">
        <f t="shared" si="36"/>
        <v>2117135.8813582459</v>
      </c>
      <c r="L132" s="21">
        <v>0.1</v>
      </c>
      <c r="M132" s="21">
        <f t="shared" si="37"/>
        <v>749.77600000000007</v>
      </c>
      <c r="N132" s="27">
        <v>0</v>
      </c>
      <c r="O132" s="23">
        <f t="shared" si="38"/>
        <v>7577235.5319282459</v>
      </c>
      <c r="P132" s="27">
        <v>0</v>
      </c>
      <c r="Q132" s="27">
        <f t="shared" si="39"/>
        <v>7577235.5319282459</v>
      </c>
    </row>
    <row r="133" spans="1:17" ht="13.5" customHeight="1" x14ac:dyDescent="0.3">
      <c r="A133" s="24" t="s">
        <v>59</v>
      </c>
      <c r="B133" s="25">
        <v>13001</v>
      </c>
      <c r="C133" s="21">
        <v>1305.81</v>
      </c>
      <c r="D133" s="26">
        <v>1.25</v>
      </c>
      <c r="E133" s="46">
        <f t="shared" si="40"/>
        <v>15</v>
      </c>
      <c r="F133" s="22">
        <f t="shared" si="31"/>
        <v>87.054000000000002</v>
      </c>
      <c r="G133" s="26">
        <f t="shared" si="32"/>
        <v>8.3333333333333329E-2</v>
      </c>
      <c r="H133" s="26">
        <f t="shared" si="33"/>
        <v>87.137333333333331</v>
      </c>
      <c r="I133" s="27">
        <f t="shared" si="34"/>
        <v>81039.335100000011</v>
      </c>
      <c r="J133" s="27">
        <f t="shared" si="35"/>
        <v>7061551.555720401</v>
      </c>
      <c r="K133" s="27">
        <f t="shared" si="36"/>
        <v>2738469.6933083711</v>
      </c>
      <c r="L133" s="21">
        <v>0</v>
      </c>
      <c r="M133" s="21">
        <f t="shared" si="37"/>
        <v>0</v>
      </c>
      <c r="N133" s="27">
        <v>0</v>
      </c>
      <c r="O133" s="23">
        <f t="shared" si="38"/>
        <v>9800021.2490287721</v>
      </c>
      <c r="P133" s="27">
        <v>0</v>
      </c>
      <c r="Q133" s="27">
        <f t="shared" si="39"/>
        <v>9800021.2490287721</v>
      </c>
    </row>
    <row r="134" spans="1:17" ht="13.5" customHeight="1" x14ac:dyDescent="0.3">
      <c r="A134" s="24" t="s">
        <v>167</v>
      </c>
      <c r="B134" s="25">
        <v>60006</v>
      </c>
      <c r="C134" s="21">
        <v>385.8</v>
      </c>
      <c r="D134" s="26">
        <v>2.75</v>
      </c>
      <c r="E134" s="26">
        <f t="shared" si="40"/>
        <v>13.3935</v>
      </c>
      <c r="F134" s="22">
        <f t="shared" ref="F134:F165" si="41">C134/E134</f>
        <v>28.805017359166762</v>
      </c>
      <c r="G134" s="26">
        <f t="shared" ref="G134:G152" si="42">D134/E134</f>
        <v>0.20532347780639865</v>
      </c>
      <c r="H134" s="26">
        <f t="shared" ref="H134:H165" si="43">F134+G134</f>
        <v>29.01034083697316</v>
      </c>
      <c r="I134" s="27">
        <f t="shared" ref="I134:I152" si="44">$I$4*1.29</f>
        <v>81039.335100000011</v>
      </c>
      <c r="J134" s="27">
        <f t="shared" ref="J134:J165" si="45">H134*I134</f>
        <v>2350978.7324526827</v>
      </c>
      <c r="K134" s="27">
        <f t="shared" ref="K134:K165" si="46">J134*0.3878</f>
        <v>911709.55244515033</v>
      </c>
      <c r="L134" s="21">
        <v>0</v>
      </c>
      <c r="M134" s="21">
        <f t="shared" ref="M134:M165" si="47">L134*$M$4</f>
        <v>0</v>
      </c>
      <c r="N134" s="27">
        <v>0</v>
      </c>
      <c r="O134" s="23">
        <f t="shared" ref="O134:O165" si="48">J134+K134+M134+N134</f>
        <v>3262688.2848978331</v>
      </c>
      <c r="P134" s="27">
        <v>0</v>
      </c>
      <c r="Q134" s="27">
        <f t="shared" ref="Q134:Q165" si="49">IF(P134=0,O134,P134)</f>
        <v>3262688.2848978331</v>
      </c>
    </row>
    <row r="135" spans="1:17" ht="13.5" customHeight="1" x14ac:dyDescent="0.3">
      <c r="A135" s="24" t="s">
        <v>55</v>
      </c>
      <c r="B135" s="25">
        <v>11004</v>
      </c>
      <c r="C135" s="21">
        <v>841.13</v>
      </c>
      <c r="D135" s="26">
        <v>0</v>
      </c>
      <c r="E135" s="46">
        <f t="shared" si="40"/>
        <v>15</v>
      </c>
      <c r="F135" s="22">
        <f t="shared" si="41"/>
        <v>56.075333333333333</v>
      </c>
      <c r="G135" s="26">
        <f t="shared" si="42"/>
        <v>0</v>
      </c>
      <c r="H135" s="26">
        <f t="shared" si="43"/>
        <v>56.075333333333333</v>
      </c>
      <c r="I135" s="27">
        <f t="shared" si="44"/>
        <v>81039.335100000011</v>
      </c>
      <c r="J135" s="27">
        <f t="shared" si="45"/>
        <v>4544307.7288442003</v>
      </c>
      <c r="K135" s="27">
        <f t="shared" si="46"/>
        <v>1762282.5372457807</v>
      </c>
      <c r="L135" s="21">
        <v>0</v>
      </c>
      <c r="M135" s="21">
        <f t="shared" si="47"/>
        <v>0</v>
      </c>
      <c r="N135" s="27">
        <v>0</v>
      </c>
      <c r="O135" s="23">
        <f t="shared" si="48"/>
        <v>6306590.2660899814</v>
      </c>
      <c r="P135" s="27">
        <v>0</v>
      </c>
      <c r="Q135" s="27">
        <f t="shared" si="49"/>
        <v>6306590.2660899814</v>
      </c>
    </row>
    <row r="136" spans="1:17" ht="13.5" customHeight="1" x14ac:dyDescent="0.3">
      <c r="A136" s="24" t="s">
        <v>67</v>
      </c>
      <c r="B136" s="25">
        <v>15003</v>
      </c>
      <c r="C136" s="21">
        <v>159</v>
      </c>
      <c r="D136" s="26">
        <v>0</v>
      </c>
      <c r="E136" s="46">
        <f t="shared" si="40"/>
        <v>12</v>
      </c>
      <c r="F136" s="22">
        <f t="shared" si="41"/>
        <v>13.25</v>
      </c>
      <c r="G136" s="26">
        <f t="shared" si="42"/>
        <v>0</v>
      </c>
      <c r="H136" s="26">
        <f t="shared" si="43"/>
        <v>13.25</v>
      </c>
      <c r="I136" s="27">
        <f t="shared" si="44"/>
        <v>81039.335100000011</v>
      </c>
      <c r="J136" s="27">
        <f t="shared" si="45"/>
        <v>1073771.190075</v>
      </c>
      <c r="K136" s="27">
        <f t="shared" si="46"/>
        <v>416408.46751108498</v>
      </c>
      <c r="L136" s="21">
        <v>0</v>
      </c>
      <c r="M136" s="21">
        <f t="shared" si="47"/>
        <v>0</v>
      </c>
      <c r="N136" s="27">
        <v>0</v>
      </c>
      <c r="O136" s="23">
        <f t="shared" si="48"/>
        <v>1490179.6575860851</v>
      </c>
      <c r="P136" s="27">
        <v>0</v>
      </c>
      <c r="Q136" s="27">
        <f t="shared" si="49"/>
        <v>1490179.6575860851</v>
      </c>
    </row>
    <row r="137" spans="1:17" ht="13.5" customHeight="1" x14ac:dyDescent="0.3">
      <c r="A137" s="24" t="s">
        <v>145</v>
      </c>
      <c r="B137" s="25">
        <v>51005</v>
      </c>
      <c r="C137" s="21">
        <v>278.16000000000003</v>
      </c>
      <c r="D137" s="26">
        <v>0</v>
      </c>
      <c r="E137" s="46">
        <f t="shared" si="40"/>
        <v>12.5862</v>
      </c>
      <c r="F137" s="22">
        <f t="shared" si="41"/>
        <v>22.100395671449686</v>
      </c>
      <c r="G137" s="26">
        <f t="shared" si="42"/>
        <v>0</v>
      </c>
      <c r="H137" s="26">
        <f t="shared" si="43"/>
        <v>22.100395671449686</v>
      </c>
      <c r="I137" s="27">
        <f t="shared" si="44"/>
        <v>81039.335100000011</v>
      </c>
      <c r="J137" s="27">
        <f t="shared" si="45"/>
        <v>1791001.370661201</v>
      </c>
      <c r="K137" s="27">
        <f t="shared" si="46"/>
        <v>694550.33154241368</v>
      </c>
      <c r="L137" s="21">
        <v>0</v>
      </c>
      <c r="M137" s="21">
        <f t="shared" si="47"/>
        <v>0</v>
      </c>
      <c r="N137" s="27">
        <v>0</v>
      </c>
      <c r="O137" s="23">
        <f t="shared" si="48"/>
        <v>2485551.7022036146</v>
      </c>
      <c r="P137" s="27">
        <v>0</v>
      </c>
      <c r="Q137" s="27">
        <f t="shared" si="49"/>
        <v>2485551.7022036146</v>
      </c>
    </row>
    <row r="138" spans="1:17" ht="13.5" customHeight="1" x14ac:dyDescent="0.3">
      <c r="A138" s="24" t="s">
        <v>47</v>
      </c>
      <c r="B138" s="25">
        <v>6005</v>
      </c>
      <c r="C138" s="21">
        <v>311</v>
      </c>
      <c r="D138" s="26">
        <v>0.5</v>
      </c>
      <c r="E138" s="46">
        <f t="shared" si="40"/>
        <v>12.8325</v>
      </c>
      <c r="F138" s="22">
        <f t="shared" si="41"/>
        <v>24.235339957140074</v>
      </c>
      <c r="G138" s="26">
        <f t="shared" si="42"/>
        <v>3.8963569062926168E-2</v>
      </c>
      <c r="H138" s="26">
        <f t="shared" si="43"/>
        <v>24.274303526202999</v>
      </c>
      <c r="I138" s="27">
        <f t="shared" si="44"/>
        <v>81039.335100000011</v>
      </c>
      <c r="J138" s="27">
        <f t="shared" si="45"/>
        <v>1967173.4177790768</v>
      </c>
      <c r="K138" s="27">
        <f t="shared" si="46"/>
        <v>762869.851414726</v>
      </c>
      <c r="L138" s="21">
        <v>0</v>
      </c>
      <c r="M138" s="21">
        <f t="shared" si="47"/>
        <v>0</v>
      </c>
      <c r="N138" s="27">
        <v>0</v>
      </c>
      <c r="O138" s="23">
        <f t="shared" si="48"/>
        <v>2730043.269193803</v>
      </c>
      <c r="P138" s="27">
        <v>0</v>
      </c>
      <c r="Q138" s="27">
        <f t="shared" si="49"/>
        <v>2730043.269193803</v>
      </c>
    </row>
    <row r="139" spans="1:17" ht="13.5" customHeight="1" x14ac:dyDescent="0.3">
      <c r="A139" s="24" t="s">
        <v>63</v>
      </c>
      <c r="B139" s="25">
        <v>14004</v>
      </c>
      <c r="C139" s="21">
        <v>3387.89</v>
      </c>
      <c r="D139" s="26">
        <v>26.5</v>
      </c>
      <c r="E139" s="46">
        <f t="shared" si="40"/>
        <v>15</v>
      </c>
      <c r="F139" s="22">
        <f t="shared" si="41"/>
        <v>225.85933333333332</v>
      </c>
      <c r="G139" s="26">
        <f t="shared" si="42"/>
        <v>1.7666666666666666</v>
      </c>
      <c r="H139" s="26">
        <f t="shared" si="43"/>
        <v>227.626</v>
      </c>
      <c r="I139" s="27">
        <f t="shared" si="44"/>
        <v>81039.335100000011</v>
      </c>
      <c r="J139" s="27">
        <f t="shared" si="45"/>
        <v>18446659.691472601</v>
      </c>
      <c r="K139" s="27">
        <f t="shared" si="46"/>
        <v>7153614.6283530742</v>
      </c>
      <c r="L139" s="21">
        <v>0.2</v>
      </c>
      <c r="M139" s="21">
        <f t="shared" si="47"/>
        <v>1499.5520000000001</v>
      </c>
      <c r="N139" s="27">
        <v>0</v>
      </c>
      <c r="O139" s="23">
        <f t="shared" si="48"/>
        <v>25601773.871825676</v>
      </c>
      <c r="P139" s="27">
        <v>0</v>
      </c>
      <c r="Q139" s="27">
        <f t="shared" si="49"/>
        <v>25601773.871825676</v>
      </c>
    </row>
    <row r="140" spans="1:17" ht="13.5" customHeight="1" x14ac:dyDescent="0.3">
      <c r="A140" s="24" t="s">
        <v>73</v>
      </c>
      <c r="B140" s="25">
        <v>18003</v>
      </c>
      <c r="C140" s="21">
        <v>157.13999999999999</v>
      </c>
      <c r="D140" s="26">
        <v>0</v>
      </c>
      <c r="E140" s="46">
        <f t="shared" si="40"/>
        <v>12</v>
      </c>
      <c r="F140" s="22">
        <f t="shared" si="41"/>
        <v>13.094999999999999</v>
      </c>
      <c r="G140" s="26">
        <f t="shared" si="42"/>
        <v>0</v>
      </c>
      <c r="H140" s="26">
        <f t="shared" si="43"/>
        <v>13.094999999999999</v>
      </c>
      <c r="I140" s="27">
        <f t="shared" si="44"/>
        <v>81039.335100000011</v>
      </c>
      <c r="J140" s="27">
        <f t="shared" si="45"/>
        <v>1061210.0931345001</v>
      </c>
      <c r="K140" s="27">
        <f t="shared" si="46"/>
        <v>411537.27411755914</v>
      </c>
      <c r="L140" s="21">
        <v>0</v>
      </c>
      <c r="M140" s="21">
        <f t="shared" si="47"/>
        <v>0</v>
      </c>
      <c r="N140" s="27">
        <v>0</v>
      </c>
      <c r="O140" s="23">
        <f t="shared" si="48"/>
        <v>1472747.3672520593</v>
      </c>
      <c r="P140" s="27">
        <v>0</v>
      </c>
      <c r="Q140" s="27">
        <f t="shared" si="49"/>
        <v>1472747.3672520593</v>
      </c>
    </row>
    <row r="141" spans="1:17" ht="13.5" customHeight="1" x14ac:dyDescent="0.3">
      <c r="A141" s="24" t="s">
        <v>64</v>
      </c>
      <c r="B141" s="25">
        <v>14005</v>
      </c>
      <c r="C141" s="21">
        <v>271</v>
      </c>
      <c r="D141" s="26">
        <v>0.25</v>
      </c>
      <c r="E141" s="46">
        <f t="shared" si="40"/>
        <v>12.532499999999999</v>
      </c>
      <c r="F141" s="22">
        <f t="shared" si="41"/>
        <v>21.623778176740476</v>
      </c>
      <c r="G141" s="26">
        <f t="shared" si="42"/>
        <v>1.9948134849391584E-2</v>
      </c>
      <c r="H141" s="26">
        <f t="shared" si="43"/>
        <v>21.643726311589869</v>
      </c>
      <c r="I141" s="27">
        <f t="shared" si="44"/>
        <v>81039.335100000011</v>
      </c>
      <c r="J141" s="27">
        <f t="shared" si="45"/>
        <v>1753993.1893776187</v>
      </c>
      <c r="K141" s="27">
        <f t="shared" si="46"/>
        <v>680198.55884064047</v>
      </c>
      <c r="L141" s="21">
        <v>0</v>
      </c>
      <c r="M141" s="21">
        <f t="shared" si="47"/>
        <v>0</v>
      </c>
      <c r="N141" s="27">
        <v>0</v>
      </c>
      <c r="O141" s="23">
        <f t="shared" si="48"/>
        <v>2434191.7482182593</v>
      </c>
      <c r="P141" s="27">
        <v>0</v>
      </c>
      <c r="Q141" s="27">
        <f t="shared" si="49"/>
        <v>2434191.7482182593</v>
      </c>
    </row>
    <row r="142" spans="1:17" ht="13.5" customHeight="1" x14ac:dyDescent="0.3">
      <c r="A142" s="24" t="s">
        <v>74</v>
      </c>
      <c r="B142" s="25">
        <v>18005</v>
      </c>
      <c r="C142" s="21">
        <v>541</v>
      </c>
      <c r="D142" s="26">
        <v>1</v>
      </c>
      <c r="E142" s="46">
        <f t="shared" si="40"/>
        <v>14.557500000000001</v>
      </c>
      <c r="F142" s="22">
        <f t="shared" si="41"/>
        <v>37.162974411815213</v>
      </c>
      <c r="G142" s="26">
        <f t="shared" si="42"/>
        <v>6.869311351537008E-2</v>
      </c>
      <c r="H142" s="26">
        <f t="shared" si="43"/>
        <v>37.231667525330586</v>
      </c>
      <c r="I142" s="27">
        <f t="shared" si="44"/>
        <v>81039.335100000011</v>
      </c>
      <c r="J142" s="27">
        <f t="shared" si="45"/>
        <v>3017229.5809170534</v>
      </c>
      <c r="K142" s="27">
        <f t="shared" si="46"/>
        <v>1170081.6314796333</v>
      </c>
      <c r="L142" s="21">
        <v>0</v>
      </c>
      <c r="M142" s="21">
        <f t="shared" si="47"/>
        <v>0</v>
      </c>
      <c r="N142" s="27">
        <v>0</v>
      </c>
      <c r="O142" s="23">
        <f t="shared" si="48"/>
        <v>4187311.2123966869</v>
      </c>
      <c r="P142" s="27">
        <v>0</v>
      </c>
      <c r="Q142" s="27">
        <f t="shared" si="49"/>
        <v>4187311.2123966869</v>
      </c>
    </row>
    <row r="143" spans="1:17" ht="13.5" customHeight="1" x14ac:dyDescent="0.3">
      <c r="A143" s="24" t="s">
        <v>106</v>
      </c>
      <c r="B143" s="25">
        <v>36002</v>
      </c>
      <c r="C143" s="21">
        <v>492.21</v>
      </c>
      <c r="D143" s="26">
        <v>3</v>
      </c>
      <c r="E143" s="46">
        <f t="shared" si="40"/>
        <v>14.191575</v>
      </c>
      <c r="F143" s="22">
        <f t="shared" si="41"/>
        <v>34.683253972867703</v>
      </c>
      <c r="G143" s="26">
        <f t="shared" si="42"/>
        <v>0.21139302720099776</v>
      </c>
      <c r="H143" s="26">
        <f t="shared" si="43"/>
        <v>34.894647000068701</v>
      </c>
      <c r="I143" s="27">
        <f t="shared" si="44"/>
        <v>81039.335100000011</v>
      </c>
      <c r="J143" s="27">
        <f t="shared" si="45"/>
        <v>2827838.9914347776</v>
      </c>
      <c r="K143" s="27">
        <f t="shared" si="46"/>
        <v>1096635.9608784067</v>
      </c>
      <c r="L143" s="21">
        <v>0</v>
      </c>
      <c r="M143" s="21">
        <f t="shared" si="47"/>
        <v>0</v>
      </c>
      <c r="N143" s="27">
        <v>0</v>
      </c>
      <c r="O143" s="23">
        <f t="shared" si="48"/>
        <v>3924474.9523131843</v>
      </c>
      <c r="P143" s="27">
        <v>0</v>
      </c>
      <c r="Q143" s="27">
        <f t="shared" si="49"/>
        <v>3924474.9523131843</v>
      </c>
    </row>
    <row r="144" spans="1:17" ht="13.5" customHeight="1" x14ac:dyDescent="0.3">
      <c r="A144" s="24" t="s">
        <v>138</v>
      </c>
      <c r="B144" s="25">
        <v>49007</v>
      </c>
      <c r="C144" s="21">
        <v>1397.12</v>
      </c>
      <c r="D144" s="26">
        <v>1.5</v>
      </c>
      <c r="E144" s="46">
        <f t="shared" si="40"/>
        <v>15</v>
      </c>
      <c r="F144" s="22">
        <f t="shared" si="41"/>
        <v>93.141333333333321</v>
      </c>
      <c r="G144" s="26">
        <f t="shared" si="42"/>
        <v>0.1</v>
      </c>
      <c r="H144" s="26">
        <f t="shared" si="43"/>
        <v>93.241333333333316</v>
      </c>
      <c r="I144" s="27">
        <f t="shared" si="44"/>
        <v>81039.335100000011</v>
      </c>
      <c r="J144" s="27">
        <f t="shared" si="45"/>
        <v>7556215.6571707996</v>
      </c>
      <c r="K144" s="27">
        <f t="shared" si="46"/>
        <v>2930300.4318508357</v>
      </c>
      <c r="L144" s="21">
        <v>0.30000000000000004</v>
      </c>
      <c r="M144" s="21">
        <f t="shared" si="47"/>
        <v>2249.3280000000004</v>
      </c>
      <c r="N144" s="27">
        <v>0</v>
      </c>
      <c r="O144" s="23">
        <f t="shared" si="48"/>
        <v>10488765.417021634</v>
      </c>
      <c r="P144" s="27">
        <v>0</v>
      </c>
      <c r="Q144" s="27">
        <f t="shared" si="49"/>
        <v>10488765.417021634</v>
      </c>
    </row>
    <row r="145" spans="1:17" ht="13.5" customHeight="1" x14ac:dyDescent="0.3">
      <c r="A145" s="24" t="s">
        <v>33</v>
      </c>
      <c r="B145" s="25">
        <v>1003</v>
      </c>
      <c r="C145" s="21">
        <v>113</v>
      </c>
      <c r="D145" s="26">
        <v>0.25</v>
      </c>
      <c r="E145" s="46">
        <f t="shared" si="40"/>
        <v>12</v>
      </c>
      <c r="F145" s="22">
        <f t="shared" si="41"/>
        <v>9.4166666666666661</v>
      </c>
      <c r="G145" s="26">
        <f t="shared" si="42"/>
        <v>2.0833333333333332E-2</v>
      </c>
      <c r="H145" s="26">
        <f t="shared" si="43"/>
        <v>9.4375</v>
      </c>
      <c r="I145" s="27">
        <f t="shared" si="44"/>
        <v>81039.335100000011</v>
      </c>
      <c r="J145" s="27">
        <f t="shared" si="45"/>
        <v>764808.72500625008</v>
      </c>
      <c r="K145" s="27">
        <f t="shared" si="46"/>
        <v>296592.82355742378</v>
      </c>
      <c r="L145" s="21">
        <v>0.1</v>
      </c>
      <c r="M145" s="21">
        <f t="shared" si="47"/>
        <v>749.77600000000007</v>
      </c>
      <c r="N145" s="27">
        <v>0</v>
      </c>
      <c r="O145" s="23">
        <f t="shared" si="48"/>
        <v>1062151.3245636739</v>
      </c>
      <c r="P145" s="27">
        <v>0</v>
      </c>
      <c r="Q145" s="27">
        <f t="shared" si="49"/>
        <v>1062151.3245636739</v>
      </c>
    </row>
    <row r="146" spans="1:17" ht="13.5" customHeight="1" x14ac:dyDescent="0.3">
      <c r="A146" s="24" t="s">
        <v>130</v>
      </c>
      <c r="B146" s="25">
        <v>47001</v>
      </c>
      <c r="C146" s="21">
        <v>380</v>
      </c>
      <c r="D146" s="26">
        <v>0</v>
      </c>
      <c r="E146" s="46">
        <f t="shared" si="40"/>
        <v>13.35</v>
      </c>
      <c r="F146" s="22">
        <f t="shared" si="41"/>
        <v>28.464419475655433</v>
      </c>
      <c r="G146" s="26">
        <f t="shared" si="42"/>
        <v>0</v>
      </c>
      <c r="H146" s="26">
        <f t="shared" si="43"/>
        <v>28.464419475655433</v>
      </c>
      <c r="I146" s="27">
        <f t="shared" si="44"/>
        <v>81039.335100000011</v>
      </c>
      <c r="J146" s="27">
        <f t="shared" si="45"/>
        <v>2306737.6283146073</v>
      </c>
      <c r="K146" s="27">
        <f t="shared" si="46"/>
        <v>894552.85226040462</v>
      </c>
      <c r="L146" s="21">
        <v>0</v>
      </c>
      <c r="M146" s="21">
        <f t="shared" si="47"/>
        <v>0</v>
      </c>
      <c r="N146" s="27">
        <v>0</v>
      </c>
      <c r="O146" s="23">
        <f t="shared" si="48"/>
        <v>3201290.480575012</v>
      </c>
      <c r="P146" s="27">
        <v>0</v>
      </c>
      <c r="Q146" s="27">
        <f t="shared" si="49"/>
        <v>3201290.480575012</v>
      </c>
    </row>
    <row r="147" spans="1:17" ht="13.5" customHeight="1" x14ac:dyDescent="0.3">
      <c r="A147" s="24" t="s">
        <v>58</v>
      </c>
      <c r="B147" s="25">
        <v>12003</v>
      </c>
      <c r="C147" s="21">
        <v>340</v>
      </c>
      <c r="D147" s="26">
        <v>10.5</v>
      </c>
      <c r="E147" s="46">
        <f t="shared" si="40"/>
        <v>13.05</v>
      </c>
      <c r="F147" s="22">
        <f t="shared" si="41"/>
        <v>26.053639846743295</v>
      </c>
      <c r="G147" s="26">
        <f t="shared" si="42"/>
        <v>0.80459770114942519</v>
      </c>
      <c r="H147" s="26">
        <f t="shared" si="43"/>
        <v>26.85823754789272</v>
      </c>
      <c r="I147" s="27">
        <f t="shared" si="44"/>
        <v>81039.335100000011</v>
      </c>
      <c r="J147" s="27">
        <f t="shared" si="45"/>
        <v>2176573.712839081</v>
      </c>
      <c r="K147" s="27">
        <f t="shared" si="46"/>
        <v>844075.28583899559</v>
      </c>
      <c r="L147" s="21">
        <v>0</v>
      </c>
      <c r="M147" s="21">
        <f t="shared" si="47"/>
        <v>0</v>
      </c>
      <c r="N147" s="27">
        <v>0</v>
      </c>
      <c r="O147" s="23">
        <f t="shared" si="48"/>
        <v>3020648.9986780765</v>
      </c>
      <c r="P147" s="27">
        <v>0</v>
      </c>
      <c r="Q147" s="27">
        <f t="shared" si="49"/>
        <v>3020648.9986780765</v>
      </c>
    </row>
    <row r="148" spans="1:17" ht="13.5" customHeight="1" x14ac:dyDescent="0.3">
      <c r="A148" s="24" t="s">
        <v>153</v>
      </c>
      <c r="B148" s="25">
        <v>54007</v>
      </c>
      <c r="C148" s="21">
        <v>219.78</v>
      </c>
      <c r="D148" s="26">
        <v>0.5</v>
      </c>
      <c r="E148" s="46">
        <f t="shared" si="40"/>
        <v>12.148350000000001</v>
      </c>
      <c r="F148" s="22">
        <f t="shared" si="41"/>
        <v>18.091345738310139</v>
      </c>
      <c r="G148" s="26">
        <f t="shared" si="42"/>
        <v>4.1157852712508283E-2</v>
      </c>
      <c r="H148" s="26">
        <f t="shared" si="43"/>
        <v>18.132503591022648</v>
      </c>
      <c r="I148" s="27">
        <f t="shared" si="44"/>
        <v>81039.335100000011</v>
      </c>
      <c r="J148" s="27">
        <f t="shared" si="45"/>
        <v>1469446.0347148378</v>
      </c>
      <c r="K148" s="27">
        <f t="shared" si="46"/>
        <v>569851.17226241401</v>
      </c>
      <c r="L148" s="21">
        <v>0</v>
      </c>
      <c r="M148" s="21">
        <f t="shared" si="47"/>
        <v>0</v>
      </c>
      <c r="N148" s="27">
        <v>0</v>
      </c>
      <c r="O148" s="23">
        <f t="shared" si="48"/>
        <v>2039297.2069772519</v>
      </c>
      <c r="P148" s="27">
        <v>0</v>
      </c>
      <c r="Q148" s="27">
        <f t="shared" si="49"/>
        <v>2039297.2069772519</v>
      </c>
    </row>
    <row r="149" spans="1:17" ht="13.5" customHeight="1" x14ac:dyDescent="0.3">
      <c r="A149" s="24" t="s">
        <v>162</v>
      </c>
      <c r="B149" s="25">
        <v>59002</v>
      </c>
      <c r="C149" s="21">
        <v>760</v>
      </c>
      <c r="D149" s="26">
        <v>0.25</v>
      </c>
      <c r="E149" s="46">
        <f t="shared" si="40"/>
        <v>15</v>
      </c>
      <c r="F149" s="22">
        <f t="shared" si="41"/>
        <v>50.666666666666664</v>
      </c>
      <c r="G149" s="26">
        <f t="shared" si="42"/>
        <v>1.6666666666666666E-2</v>
      </c>
      <c r="H149" s="26">
        <f t="shared" si="43"/>
        <v>50.68333333333333</v>
      </c>
      <c r="I149" s="27">
        <f t="shared" si="44"/>
        <v>81039.335100000011</v>
      </c>
      <c r="J149" s="27">
        <f t="shared" si="45"/>
        <v>4107343.6339850002</v>
      </c>
      <c r="K149" s="27">
        <f t="shared" si="46"/>
        <v>1592827.8612593829</v>
      </c>
      <c r="L149" s="21">
        <v>0.30000000000000004</v>
      </c>
      <c r="M149" s="21">
        <f t="shared" si="47"/>
        <v>2249.3280000000004</v>
      </c>
      <c r="N149" s="27">
        <v>0</v>
      </c>
      <c r="O149" s="23">
        <f t="shared" si="48"/>
        <v>5702420.8232443826</v>
      </c>
      <c r="P149" s="27">
        <v>0</v>
      </c>
      <c r="Q149" s="27">
        <f t="shared" si="49"/>
        <v>5702420.8232443826</v>
      </c>
    </row>
    <row r="150" spans="1:17" ht="13.5" customHeight="1" x14ac:dyDescent="0.3">
      <c r="A150" s="24" t="s">
        <v>36</v>
      </c>
      <c r="B150" s="25">
        <v>2006</v>
      </c>
      <c r="C150" s="21">
        <v>289</v>
      </c>
      <c r="D150" s="26">
        <v>0</v>
      </c>
      <c r="E150" s="46">
        <f t="shared" si="40"/>
        <v>12.6675</v>
      </c>
      <c r="F150" s="22">
        <f t="shared" si="41"/>
        <v>22.814288533649101</v>
      </c>
      <c r="G150" s="26">
        <f t="shared" si="42"/>
        <v>0</v>
      </c>
      <c r="H150" s="26">
        <f t="shared" si="43"/>
        <v>22.814288533649101</v>
      </c>
      <c r="I150" s="27">
        <f t="shared" si="44"/>
        <v>81039.335100000011</v>
      </c>
      <c r="J150" s="27">
        <f t="shared" si="45"/>
        <v>1848854.7735464773</v>
      </c>
      <c r="K150" s="27">
        <f t="shared" si="46"/>
        <v>716985.8811813239</v>
      </c>
      <c r="L150" s="21">
        <v>0</v>
      </c>
      <c r="M150" s="21">
        <f t="shared" si="47"/>
        <v>0</v>
      </c>
      <c r="N150" s="27">
        <v>0</v>
      </c>
      <c r="O150" s="23">
        <f t="shared" si="48"/>
        <v>2565840.6547278012</v>
      </c>
      <c r="P150" s="27">
        <v>0</v>
      </c>
      <c r="Q150" s="27">
        <f t="shared" si="49"/>
        <v>2565840.6547278012</v>
      </c>
    </row>
    <row r="151" spans="1:17" ht="13.5" customHeight="1" x14ac:dyDescent="0.3">
      <c r="A151" s="24" t="s">
        <v>154</v>
      </c>
      <c r="B151" s="25">
        <v>55004</v>
      </c>
      <c r="C151" s="21">
        <v>231.3</v>
      </c>
      <c r="D151" s="26">
        <v>0</v>
      </c>
      <c r="E151" s="46">
        <f t="shared" si="40"/>
        <v>12.23475</v>
      </c>
      <c r="F151" s="22">
        <f t="shared" si="41"/>
        <v>18.905167657696317</v>
      </c>
      <c r="G151" s="26">
        <f t="shared" si="42"/>
        <v>0</v>
      </c>
      <c r="H151" s="26">
        <f t="shared" si="43"/>
        <v>18.905167657696317</v>
      </c>
      <c r="I151" s="27">
        <f t="shared" si="44"/>
        <v>81039.335100000011</v>
      </c>
      <c r="J151" s="27">
        <f t="shared" si="45"/>
        <v>1532062.2169337342</v>
      </c>
      <c r="K151" s="27">
        <f t="shared" si="46"/>
        <v>594133.72772690211</v>
      </c>
      <c r="L151" s="21">
        <v>0</v>
      </c>
      <c r="M151" s="21">
        <f t="shared" si="47"/>
        <v>0</v>
      </c>
      <c r="N151" s="27">
        <v>0</v>
      </c>
      <c r="O151" s="23">
        <f t="shared" si="48"/>
        <v>2126195.9446606366</v>
      </c>
      <c r="P151" s="27">
        <v>0</v>
      </c>
      <c r="Q151" s="27">
        <f t="shared" si="49"/>
        <v>2126195.9446606366</v>
      </c>
    </row>
    <row r="152" spans="1:17" ht="13.5" customHeight="1" x14ac:dyDescent="0.3">
      <c r="A152" s="24" t="s">
        <v>175</v>
      </c>
      <c r="B152" s="25">
        <v>63003</v>
      </c>
      <c r="C152" s="21">
        <v>2783.05</v>
      </c>
      <c r="D152" s="26">
        <v>32.5</v>
      </c>
      <c r="E152" s="26">
        <f t="shared" si="40"/>
        <v>15</v>
      </c>
      <c r="F152" s="22">
        <f t="shared" si="41"/>
        <v>185.53666666666669</v>
      </c>
      <c r="G152" s="26">
        <f t="shared" si="42"/>
        <v>2.1666666666666665</v>
      </c>
      <c r="H152" s="26">
        <f t="shared" si="43"/>
        <v>187.70333333333335</v>
      </c>
      <c r="I152" s="27">
        <f t="shared" si="44"/>
        <v>81039.335100000011</v>
      </c>
      <c r="J152" s="27">
        <f t="shared" si="45"/>
        <v>15211353.329387004</v>
      </c>
      <c r="K152" s="27">
        <f t="shared" si="46"/>
        <v>5898962.82113628</v>
      </c>
      <c r="L152" s="21">
        <v>0</v>
      </c>
      <c r="M152" s="21">
        <f t="shared" si="47"/>
        <v>0</v>
      </c>
      <c r="N152" s="27">
        <v>0</v>
      </c>
      <c r="O152" s="23">
        <f t="shared" si="48"/>
        <v>21110316.150523283</v>
      </c>
      <c r="P152" s="27">
        <v>0</v>
      </c>
      <c r="Q152" s="27">
        <f t="shared" si="49"/>
        <v>21110316.150523283</v>
      </c>
    </row>
    <row r="153" spans="1:17" x14ac:dyDescent="0.3">
      <c r="A153" s="32"/>
      <c r="B153" s="32"/>
      <c r="C153" s="33">
        <f>SUM(C6:C152)</f>
        <v>136093.03</v>
      </c>
      <c r="D153" s="26">
        <f>SUM(D6:D152)</f>
        <v>1456.5</v>
      </c>
      <c r="E153" s="34"/>
      <c r="F153" s="26">
        <f>SUM(F6:F152)</f>
        <v>9377.179592108876</v>
      </c>
      <c r="G153" s="34"/>
      <c r="H153" s="26">
        <f>SUM(H6:H152)</f>
        <v>9476.4719828714296</v>
      </c>
      <c r="I153" s="27"/>
      <c r="J153" s="34"/>
      <c r="K153" s="34"/>
      <c r="L153" s="33">
        <f>SUM(L6:L152)</f>
        <v>19.469999999999995</v>
      </c>
      <c r="M153" s="33"/>
      <c r="N153" s="27">
        <f>SUM(N6:N152)</f>
        <v>226927</v>
      </c>
      <c r="O153" s="27">
        <f>SUM(O6:O152)</f>
        <v>1066157495.1464058</v>
      </c>
      <c r="P153" s="27">
        <f t="shared" ref="P153:Q153" si="50">SUM(P6:P152)</f>
        <v>693722.42732142867</v>
      </c>
      <c r="Q153" s="27">
        <f t="shared" si="50"/>
        <v>1065888224.1157588</v>
      </c>
    </row>
    <row r="154" spans="1:17" ht="14.4" thickBot="1" x14ac:dyDescent="0.35">
      <c r="A154" s="35"/>
      <c r="B154" s="35"/>
      <c r="C154" s="36"/>
      <c r="L154" s="37"/>
      <c r="M154" s="37"/>
    </row>
    <row r="155" spans="1:17" s="44" customFormat="1" ht="15" thickTop="1" thickBot="1" x14ac:dyDescent="0.35">
      <c r="A155" s="38" t="s">
        <v>179</v>
      </c>
      <c r="B155" s="38" t="s">
        <v>180</v>
      </c>
      <c r="C155" s="39">
        <v>18</v>
      </c>
      <c r="D155" s="40"/>
      <c r="E155" s="40"/>
      <c r="F155" s="40"/>
      <c r="G155" s="40"/>
      <c r="H155" s="41" t="s">
        <v>180</v>
      </c>
      <c r="I155" s="42"/>
      <c r="J155" s="42"/>
      <c r="K155" s="42"/>
      <c r="L155" s="43"/>
      <c r="M155" s="43"/>
      <c r="N155" s="42"/>
      <c r="O155" s="42"/>
      <c r="P155" s="42"/>
      <c r="Q155" s="42">
        <f>ROUND(C155*7497.76,0)</f>
        <v>134960</v>
      </c>
    </row>
    <row r="156" spans="1:17" ht="14.4" thickTop="1" x14ac:dyDescent="0.3"/>
    <row r="157" spans="1:17" x14ac:dyDescent="0.3">
      <c r="C157" s="37"/>
      <c r="L157" s="37"/>
      <c r="M157" s="37"/>
      <c r="Q157" s="5">
        <f>Q153+Q155</f>
        <v>1066023184.1157588</v>
      </c>
    </row>
  </sheetData>
  <sortState xmlns:xlrd2="http://schemas.microsoft.com/office/spreadsheetml/2017/richdata2" ref="A6:S152">
    <sortCondition ref="A6:A152"/>
  </sortState>
  <pageMargins left="0.25" right="0.25" top="0.39" bottom="0.45" header="0.17" footer="0.16"/>
  <pageSetup scale="67" fitToHeight="0" orientation="landscape" cellComments="asDisplayed" r:id="rId1"/>
  <headerFooter alignWithMargins="0">
    <oddHeader xml:space="preserve">&amp;C&amp;"Lucida Sans Unicode,Regular"&amp;14
</oddHeader>
    <oddFooter>&amp;C&amp;"Ebrima,Regular"&amp;9&amp;P&amp;R&amp;"Arial Unicode MS,Regular"&amp;8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GSA Need</vt:lpstr>
      <vt:lpstr>'GSA Need'!Print_Area</vt:lpstr>
      <vt:lpstr>'GSA Need'!Print_Titles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Leiferman, Bobbi</cp:lastModifiedBy>
  <cp:lastPrinted>2026-01-26T04:35:01Z</cp:lastPrinted>
  <dcterms:created xsi:type="dcterms:W3CDTF">2026-01-26T04:29:31Z</dcterms:created>
  <dcterms:modified xsi:type="dcterms:W3CDTF">2026-01-26T04:36:58Z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2026-01-26T04:35:07Z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9d1e1712-bed7-418d-8642-a1b849706b1d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