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RC16967\Downloads\"/>
    </mc:Choice>
  </mc:AlternateContent>
  <xr:revisionPtr revIDLastSave="0" documentId="13_ncr:1_{1806415E-42D1-48DD-8DCB-A49FC012E191}" xr6:coauthVersionLast="47" xr6:coauthVersionMax="47" xr10:uidLastSave="{00000000-0000-0000-0000-000000000000}"/>
  <bookViews>
    <workbookView xWindow="2685" yWindow="2730" windowWidth="26115" windowHeight="12495" tabRatio="665" xr2:uid="{00000000-000D-0000-FFFF-FFFF00000000}"/>
  </bookViews>
  <sheets>
    <sheet name="SESA Estimate Calculator" sheetId="1" r:id="rId1"/>
    <sheet name="DistrictList" sheetId="7" state="hidden" r:id="rId2"/>
    <sheet name="SE Excess Fund Bal Calculator" sheetId="17" r:id="rId3"/>
    <sheet name="Level 1 State CC" sheetId="4" r:id="rId4"/>
    <sheet name="Pay 2026" sheetId="20" r:id="rId5"/>
    <sheet name="Pay2026Levies" sheetId="21" r:id="rId6"/>
  </sheets>
  <externalReferences>
    <externalReference r:id="rId7"/>
    <externalReference r:id="rId8"/>
    <externalReference r:id="rId9"/>
    <externalReference r:id="rId10"/>
  </externalReferences>
  <definedNames>
    <definedName name="_51002" localSheetId="1">[1]Districts!#REF!</definedName>
    <definedName name="_51002" localSheetId="2">[1]Districts!#REF!</definedName>
    <definedName name="_51002">[1]Districts!#REF!</definedName>
    <definedName name="_xlnm._FilterDatabase" localSheetId="3" hidden="1">'Level 1 State CC'!#REF!</definedName>
    <definedName name="_xlnm._FilterDatabase" localSheetId="5" hidden="1">Pay2026Levies!$A$3:$D$150</definedName>
    <definedName name="_Key1" localSheetId="1" hidden="1">#REF!</definedName>
    <definedName name="_Key1" hidden="1">#REF!</definedName>
    <definedName name="_Order1" hidden="1">255</definedName>
    <definedName name="_Sort" localSheetId="1" hidden="1">#REF!</definedName>
    <definedName name="_Sort" hidden="1">#REF!</definedName>
    <definedName name="Acc_Enrollment" localSheetId="1">#REF!</definedName>
    <definedName name="Acc_Enrollment">#REF!</definedName>
    <definedName name="ACT_COMPOSITE" localSheetId="1">#REF!</definedName>
    <definedName name="ACT_COMPOSITE">#REF!</definedName>
    <definedName name="ACT_NUMBER_TESTED" localSheetId="1">#REF!</definedName>
    <definedName name="ACT_NUMBER_TESTED">#REF!</definedName>
    <definedName name="All_Other" localSheetId="1">#REF!</definedName>
    <definedName name="All_Other">#REF!</definedName>
    <definedName name="ATTENDANCE_RATES" localSheetId="1">#REF!</definedName>
    <definedName name="ATTENDANCE_RATES">#REF!</definedName>
    <definedName name="Average_Daily_Attendance" localSheetId="1">#REF!</definedName>
    <definedName name="Average_Daily_Attendance">#REF!</definedName>
    <definedName name="Average_Daily_Membership" localSheetId="1">#REF!</definedName>
    <definedName name="Average_Daily_Membership">#REF!</definedName>
    <definedName name="Average_District_Salary" localSheetId="1">#REF!</definedName>
    <definedName name="Average_District_Salary">#REF!</definedName>
    <definedName name="Average_Local_Exper" localSheetId="1">#REF!</definedName>
    <definedName name="Average_Local_Exper">#REF!</definedName>
    <definedName name="AVERAGE_SCHOOL_SALARY" localSheetId="1">#REF!</definedName>
    <definedName name="AVERAGE_SCHOOL_SALARY">#REF!</definedName>
    <definedName name="Average_Total_Exper" localSheetId="1">#REF!</definedName>
    <definedName name="Average_Total_Exper">#REF!</definedName>
    <definedName name="Counselor_FTE" localSheetId="1">#REF!</definedName>
    <definedName name="Counselor_FTE">#REF!</definedName>
    <definedName name="Counselor_Ratio" localSheetId="1">#REF!</definedName>
    <definedName name="Counselor_Ratio">#REF!</definedName>
    <definedName name="County_Gen_Fund_Revenue" localSheetId="1">#REF!</definedName>
    <definedName name="County_Gen_Fund_Revenue">#REF!</definedName>
    <definedName name="County_Spec_Fund_Revenue" localSheetId="1">#REF!</definedName>
    <definedName name="County_Spec_Fund_Revenue">#REF!</definedName>
    <definedName name="_xlnm.Criteria" localSheetId="1">#REF!</definedName>
    <definedName name="_xlnm.Criteria">#REF!</definedName>
    <definedName name="Cur_Select_01" localSheetId="1">#REF!</definedName>
    <definedName name="Cur_Select_01">#REF!</definedName>
    <definedName name="Cur_Select_02" localSheetId="1">#REF!</definedName>
    <definedName name="Cur_Select_02">#REF!</definedName>
    <definedName name="_xlnm.Database" localSheetId="1">#REF!</definedName>
    <definedName name="_xlnm.Database">#REF!</definedName>
    <definedName name="Database2" localSheetId="1">#REF!</definedName>
    <definedName name="Database2">#REF!</definedName>
    <definedName name="District">#REF!</definedName>
    <definedName name="District_Attendance_Rate" localSheetId="1">#REF!</definedName>
    <definedName name="District_Attendance_Rate">#REF!</definedName>
    <definedName name="District_Code" localSheetId="1">#REF!</definedName>
    <definedName name="District_Code">#REF!</definedName>
    <definedName name="District_Name" localSheetId="1">#REF!</definedName>
    <definedName name="District_Name">#REF!</definedName>
    <definedName name="DROPOUTS" localSheetId="1">#REF!</definedName>
    <definedName name="DROPOUTS">#REF!</definedName>
    <definedName name="Dropouts_Rate_10" localSheetId="1">#REF!</definedName>
    <definedName name="Dropouts_Rate_10">#REF!</definedName>
    <definedName name="Dropouts_Rate_11" localSheetId="1">#REF!</definedName>
    <definedName name="Dropouts_Rate_11">#REF!</definedName>
    <definedName name="Dropouts_Rate_12" localSheetId="1">#REF!</definedName>
    <definedName name="Dropouts_Rate_12">#REF!</definedName>
    <definedName name="Dropouts_Rate_7" localSheetId="1">#REF!</definedName>
    <definedName name="Dropouts_Rate_7">#REF!</definedName>
    <definedName name="Dropouts_Rate_8" localSheetId="1">#REF!</definedName>
    <definedName name="Dropouts_Rate_8">#REF!</definedName>
    <definedName name="Dropouts_Rate_9" localSheetId="1">#REF!</definedName>
    <definedName name="Dropouts_Rate_9">#REF!</definedName>
    <definedName name="DUX" localSheetId="1">#REF!</definedName>
    <definedName name="DUX">#REF!</definedName>
    <definedName name="Employee_Benefits" localSheetId="1">#REF!</definedName>
    <definedName name="Employee_Benefits">#REF!</definedName>
    <definedName name="Employee_Salaries" localSheetId="1">#REF!</definedName>
    <definedName name="Employee_Salaries">#REF!</definedName>
    <definedName name="End_Year_Enrollment" localSheetId="1">#REF!</definedName>
    <definedName name="End_Year_Enrollment">#REF!</definedName>
    <definedName name="Expend_Per_Pupil" localSheetId="1">#REF!</definedName>
    <definedName name="Expend_Per_Pupil">#REF!</definedName>
    <definedName name="FALL_ENROLLMENT" localSheetId="1">#REF!</definedName>
    <definedName name="FALL_ENROLLMENT">#REF!</definedName>
    <definedName name="Federal_Gen_Fund_Revenue" localSheetId="1">#REF!</definedName>
    <definedName name="Federal_Gen_Fund_Revenue">#REF!</definedName>
    <definedName name="Federal_Spec_Fund_Revenue" localSheetId="1">#REF!</definedName>
    <definedName name="Federal_Spec_Fund_Revenue">#REF!</definedName>
    <definedName name="Fill1" localSheetId="1">#REF!</definedName>
    <definedName name="Fill1">#REF!</definedName>
    <definedName name="Fill10" localSheetId="1">#REF!</definedName>
    <definedName name="Fill10">#REF!</definedName>
    <definedName name="Fill11" localSheetId="1">#REF!</definedName>
    <definedName name="Fill11">#REF!</definedName>
    <definedName name="Fill12" localSheetId="1">#REF!</definedName>
    <definedName name="Fill12">#REF!</definedName>
    <definedName name="Fill13" localSheetId="1">#REF!</definedName>
    <definedName name="Fill13">#REF!</definedName>
    <definedName name="Fill14" localSheetId="1">#REF!</definedName>
    <definedName name="Fill14">#REF!</definedName>
    <definedName name="Fill15" localSheetId="1">#REF!</definedName>
    <definedName name="Fill15">#REF!</definedName>
    <definedName name="Fill16" localSheetId="1">#REF!</definedName>
    <definedName name="Fill16">#REF!</definedName>
    <definedName name="Fill17" localSheetId="1">#REF!</definedName>
    <definedName name="Fill17">#REF!</definedName>
    <definedName name="Fill2" localSheetId="1">#REF!</definedName>
    <definedName name="Fill2">#REF!</definedName>
    <definedName name="Fill3" localSheetId="1">#REF!</definedName>
    <definedName name="Fill3">#REF!</definedName>
    <definedName name="Fill4" localSheetId="1">#REF!</definedName>
    <definedName name="Fill4">#REF!</definedName>
    <definedName name="Fill5" localSheetId="1">#REF!</definedName>
    <definedName name="Fill5">#REF!</definedName>
    <definedName name="Fill6" localSheetId="1">#REF!</definedName>
    <definedName name="Fill6">#REF!</definedName>
    <definedName name="Fill7" localSheetId="1">#REF!</definedName>
    <definedName name="Fill7">#REF!</definedName>
    <definedName name="Fill8" localSheetId="1">#REF!</definedName>
    <definedName name="Fill8">#REF!</definedName>
    <definedName name="Fill9" localSheetId="1">#REF!</definedName>
    <definedName name="Fill9">#REF!</definedName>
    <definedName name="Grade_Span" localSheetId="1">#REF!</definedName>
    <definedName name="Grade_Span">#REF!</definedName>
    <definedName name="Hill_City_51_2" localSheetId="1">[1]Districts!#REF!</definedName>
    <definedName name="Hill_City_51_2">[1]Districts!#REF!</definedName>
    <definedName name="HTML1_1" hidden="1">"[FY96ADM.XLS]Sheet1!$A$1:$H$179"</definedName>
    <definedName name="HTML1_10" hidden="1">"susanr@deca.state.sd.us"</definedName>
    <definedName name="HTML1_11" hidden="1">1</definedName>
    <definedName name="HTML1_12" hidden="1">"G:\FY96ADM.HTM"</definedName>
    <definedName name="HTML1_2" hidden="1">1</definedName>
    <definedName name="HTML1_3" hidden="1">"FY96 ADM"</definedName>
    <definedName name="HTML1_4" hidden="1">""</definedName>
    <definedName name="HTML1_5" hidden="1">""</definedName>
    <definedName name="HTML1_6" hidden="1">1</definedName>
    <definedName name="HTML1_7" hidden="1">-4146</definedName>
    <definedName name="HTML1_8" hidden="1">"9/24/96"</definedName>
    <definedName name="HTML1_9" hidden="1">"Susan Ryan "</definedName>
    <definedName name="HTML2_1" hidden="1">"[FY96ADM.XLS]Sheet1!$A$1:$I$179"</definedName>
    <definedName name="HTML2_10" hidden="1">"susanr@deca.state.sd.us"</definedName>
    <definedName name="HTML2_11" hidden="1">1</definedName>
    <definedName name="HTML2_12" hidden="1">"P:\INTRANET\FY96ADM.HTM"</definedName>
    <definedName name="HTML2_2" hidden="1">1</definedName>
    <definedName name="HTML2_3" hidden="1">"FY96 ADM"</definedName>
    <definedName name="HTML2_4" hidden="1">""</definedName>
    <definedName name="HTML2_5" hidden="1">""</definedName>
    <definedName name="HTML2_6" hidden="1">1</definedName>
    <definedName name="HTML2_7" hidden="1">-4146</definedName>
    <definedName name="HTML2_8" hidden="1">"9/24/96"</definedName>
    <definedName name="HTML2_9" hidden="1">" Susan Ryan"</definedName>
    <definedName name="HTMLCount" hidden="1">2</definedName>
    <definedName name="Import_Record">#NAME?</definedName>
    <definedName name="Jefferson_61_6" localSheetId="1">[2]Districts!#REF!</definedName>
    <definedName name="Jefferson_61_6" localSheetId="4">[3]Districts!#REF!</definedName>
    <definedName name="Jefferson_61_6" localSheetId="5">[3]Districts!#REF!</definedName>
    <definedName name="Jefferson_61_6">[2]Districts!#REF!</definedName>
    <definedName name="jolene" hidden="1">[4]LEVIES97!$A$6:$AA$182</definedName>
    <definedName name="K_Enrollment" localSheetId="1">#REF!</definedName>
    <definedName name="K_Enrollment">#REF!</definedName>
    <definedName name="Less_Than_5_Year_Exp" localSheetId="1">#REF!</definedName>
    <definedName name="Less_Than_5_Year_Exp">#REF!</definedName>
    <definedName name="Librarian_FTE" localSheetId="1">#REF!</definedName>
    <definedName name="Librarian_FTE">#REF!</definedName>
    <definedName name="Librarian_Ratio" localSheetId="1">#REF!</definedName>
    <definedName name="Librarian_Ratio">#REF!</definedName>
    <definedName name="Local_Gen_Fund_Revenue" localSheetId="1">#REF!</definedName>
    <definedName name="Local_Gen_Fund_Revenue">#REF!</definedName>
    <definedName name="Local_Spec_Fund_Revenue" localSheetId="1">#REF!</definedName>
    <definedName name="Local_Spec_Fund_Revenue">#REF!</definedName>
    <definedName name="Lost_Enrollment" localSheetId="1">#REF!</definedName>
    <definedName name="Lost_Enrollment">#REF!</definedName>
    <definedName name="Max_Masters_Salary" localSheetId="1">#REF!</definedName>
    <definedName name="Max_Masters_Salary">#REF!</definedName>
    <definedName name="Minimum_Bach_Salary" localSheetId="1">#REF!</definedName>
    <definedName name="Minimum_Bach_Salary">#REF!</definedName>
    <definedName name="New_Enrollment" localSheetId="1">#REF!</definedName>
    <definedName name="New_Enrollment">#REF!</definedName>
    <definedName name="No_Of_Advanced_Degree" localSheetId="1">#REF!</definedName>
    <definedName name="No_Of_Advanced_Degree">#REF!</definedName>
    <definedName name="Num_Dropouts_10" localSheetId="1">#REF!</definedName>
    <definedName name="Num_Dropouts_10">#REF!</definedName>
    <definedName name="Num_Dropouts_11" localSheetId="1">#REF!</definedName>
    <definedName name="Num_Dropouts_11">#REF!</definedName>
    <definedName name="Num_Dropouts_12" localSheetId="1">#REF!</definedName>
    <definedName name="Num_Dropouts_12">#REF!</definedName>
    <definedName name="Num_Dropouts_7" localSheetId="1">#REF!</definedName>
    <definedName name="Num_Dropouts_7">#REF!</definedName>
    <definedName name="Num_Dropouts_8" localSheetId="1">#REF!</definedName>
    <definedName name="Num_Dropouts_8">#REF!</definedName>
    <definedName name="Num_Dropouts_9" localSheetId="1">#REF!</definedName>
    <definedName name="Num_Dropouts_9">#REF!</definedName>
    <definedName name="NUMBER_GRADUATES" localSheetId="1">#REF!</definedName>
    <definedName name="NUMBER_GRADUATES">#REF!</definedName>
    <definedName name="OTIS_LENNON_NUMBER_TESTED" localSheetId="1">#REF!</definedName>
    <definedName name="OTIS_LENNON_NUMBER_TESTED">#REF!</definedName>
    <definedName name="OTIS_LENNON_PERCENTILE" localSheetId="1">#REF!</definedName>
    <definedName name="OTIS_LENNON_PERCENTILE">#REF!</definedName>
    <definedName name="Overall_Dropout_Rate" localSheetId="1">#REF!</definedName>
    <definedName name="Overall_Dropout_Rate">#REF!</definedName>
    <definedName name="PartVSec1" localSheetId="1">#REF!</definedName>
    <definedName name="PartVSec1">#REF!</definedName>
    <definedName name="PartVSec2" localSheetId="1">#REF!</definedName>
    <definedName name="PartVSec2">#REF!</definedName>
    <definedName name="Perc_Less_Than_5_Year_Exp" localSheetId="1">#REF!</definedName>
    <definedName name="Perc_Less_Than_5_Year_Exp">#REF!</definedName>
    <definedName name="Percent_Of_Advanced_Degree" localSheetId="1">#REF!</definedName>
    <definedName name="Percent_Of_Advanced_Degree">#REF!</definedName>
    <definedName name="Principal_FTE" localSheetId="1">#REF!</definedName>
    <definedName name="Principal_FTE">#REF!</definedName>
    <definedName name="Principal_Ratio" localSheetId="1">#REF!</definedName>
    <definedName name="Principal_Ratio">#REF!</definedName>
    <definedName name="_xlnm.Print_Area" localSheetId="2">'SE Excess Fund Bal Calculator'!$A$1:$E$21</definedName>
    <definedName name="_xlnm.Print_Area" localSheetId="0">'SESA Estimate Calculator'!$A$1:$I$56</definedName>
    <definedName name="_xlnm.Print_Titles" localSheetId="0">'SESA Estimate Calculator'!$1:$4</definedName>
    <definedName name="QRY___Dist_by_Disability__3_21_" localSheetId="1">#REF!</definedName>
    <definedName name="QRY___Dist_by_Disability__3_21_">#REF!</definedName>
    <definedName name="Qry_District_by_Disability" localSheetId="1">#REF!</definedName>
    <definedName name="Qry_District_by_Disability">#REF!</definedName>
    <definedName name="QRY1_12ADMFinal_Out" localSheetId="1">#REF!</definedName>
    <definedName name="QRY1_12ADMFinal_Out">#REF!</definedName>
    <definedName name="QryADM1_12Add" localSheetId="1">#REF!</definedName>
    <definedName name="QryADM1_12Add">#REF!</definedName>
    <definedName name="QryADM1_12Subtract" localSheetId="1">#REF!</definedName>
    <definedName name="QryADM1_12Subtract">#REF!</definedName>
    <definedName name="QryADMKgAdd" localSheetId="1">#REF!</definedName>
    <definedName name="QryADMKgAdd">#REF!</definedName>
    <definedName name="QryADMKgSubtract" localSheetId="1">#REF!</definedName>
    <definedName name="QryADMKgSubtract">#REF!</definedName>
    <definedName name="QryKGADMFinal_out" localSheetId="1">#REF!</definedName>
    <definedName name="QryKGADMFinal_out">#REF!</definedName>
    <definedName name="Retained_Student_Ratio" localSheetId="1">#REF!</definedName>
    <definedName name="Retained_Student_Ratio">#REF!</definedName>
    <definedName name="Retained_Students" localSheetId="1">#REF!</definedName>
    <definedName name="Retained_Students">#REF!</definedName>
    <definedName name="School" localSheetId="1">#REF!</definedName>
    <definedName name="School">#REF!</definedName>
    <definedName name="school_area" localSheetId="1">#REF!</definedName>
    <definedName name="school_area">#REF!</definedName>
    <definedName name="School_Attendance_Rate" localSheetId="1">#REF!</definedName>
    <definedName name="School_Attendance_Rate">#REF!</definedName>
    <definedName name="School_Code" localSheetId="1">#REF!</definedName>
    <definedName name="School_Code">#REF!</definedName>
    <definedName name="SCHOOL_NAME" localSheetId="1">#REF!</definedName>
    <definedName name="SCHOOL_NAME">#REF!</definedName>
    <definedName name="School_Phone_Num" localSheetId="1">#REF!</definedName>
    <definedName name="School_Phone_Num">#REF!</definedName>
    <definedName name="School_Principal" localSheetId="1">#REF!</definedName>
    <definedName name="School_Principal">#REF!</definedName>
    <definedName name="School_Principal_Num" localSheetId="1">#REF!</definedName>
    <definedName name="School_Principal_Num">#REF!</definedName>
    <definedName name="School_Type" localSheetId="1">#REF!</definedName>
    <definedName name="School_Type">#REF!</definedName>
    <definedName name="STANFORD_METROPOLITAN_PERCENTILE" localSheetId="1">#REF!</definedName>
    <definedName name="STANFORD_METROPOLITAN_PERCENTILE">#REF!</definedName>
    <definedName name="State_Gen_Fund_Revenue" localSheetId="1">#REF!</definedName>
    <definedName name="State_Gen_Fund_Revenue">#REF!</definedName>
    <definedName name="State_Spec_Fund_Revenue" localSheetId="1">#REF!</definedName>
    <definedName name="State_Spec_Fund_Revenue">#REF!</definedName>
    <definedName name="STUDENT_TO_STAFF_RATIO" localSheetId="1">#REF!</definedName>
    <definedName name="STUDENT_TO_STAFF_RATIO">#REF!</definedName>
    <definedName name="TBL1_12ADM1_Out" localSheetId="1">#REF!</definedName>
    <definedName name="TBL1_12ADM1_Out">#REF!</definedName>
    <definedName name="TblAttndanceCenterSummary" localSheetId="1">#REF!</definedName>
    <definedName name="TblAttndanceCenterSummary">#REF!</definedName>
    <definedName name="TblAttndanceCenterSummary1" localSheetId="1">#REF!</definedName>
    <definedName name="TblAttndanceCenterSummary1">#REF!</definedName>
    <definedName name="Teacher_FTE" localSheetId="1">#REF!</definedName>
    <definedName name="Teacher_FTE">#REF!</definedName>
    <definedName name="Teacher_Ratio" localSheetId="1">#REF!</definedName>
    <definedName name="Teacher_Ratio">#REF!</definedName>
    <definedName name="test" localSheetId="1">[1]Districts!#REF!</definedName>
    <definedName name="test">[1]Districts!#REF!</definedName>
    <definedName name="Tot_Number_Of_Teachers" localSheetId="1">#REF!</definedName>
    <definedName name="Tot_Number_Of_Teachers">#REF!</definedName>
    <definedName name="Total_Expenditure" localSheetId="1">#REF!</definedName>
    <definedName name="Total_Expenditure">#REF!</definedName>
    <definedName name="TOTAL_INSTRUCTIONAL_STAFF" localSheetId="1">#REF!</definedName>
    <definedName name="TOTAL_INSTRUCTIONAL_STAFF">#REF!</definedName>
    <definedName name="Totals">#REF!</definedName>
    <definedName name="Totals_by_School_District" localSheetId="1">#REF!</definedName>
    <definedName name="Totals_by_School_District">#REF!</definedName>
    <definedName name="Y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" i="4" l="1"/>
  <c r="F12" i="4"/>
  <c r="F13" i="4"/>
  <c r="F16" i="4"/>
  <c r="F17" i="4"/>
  <c r="F18" i="4"/>
  <c r="F22" i="4"/>
  <c r="F23" i="4"/>
  <c r="F24" i="4"/>
  <c r="F30" i="4"/>
  <c r="F34" i="4"/>
  <c r="F36" i="4"/>
  <c r="F37" i="4"/>
  <c r="F39" i="4"/>
  <c r="F40" i="4"/>
  <c r="F41" i="4"/>
  <c r="F44" i="4"/>
  <c r="F45" i="4"/>
  <c r="F46" i="4"/>
  <c r="F58" i="4"/>
  <c r="F59" i="4"/>
  <c r="F60" i="4"/>
  <c r="F61" i="4"/>
  <c r="F62" i="4"/>
  <c r="F68" i="4"/>
  <c r="F72" i="4"/>
  <c r="F78" i="4"/>
  <c r="F79" i="4"/>
  <c r="F84" i="4"/>
  <c r="F87" i="4"/>
  <c r="F88" i="4"/>
  <c r="F89" i="4"/>
  <c r="F90" i="4"/>
  <c r="F97" i="4"/>
  <c r="F99" i="4"/>
  <c r="F102" i="4"/>
  <c r="F103" i="4"/>
  <c r="F104" i="4"/>
  <c r="F105" i="4"/>
  <c r="F106" i="4"/>
  <c r="F109" i="4"/>
  <c r="F110" i="4"/>
  <c r="F111" i="4"/>
  <c r="F112" i="4"/>
  <c r="F124" i="4"/>
  <c r="F125" i="4"/>
  <c r="F126" i="4"/>
  <c r="F127" i="4"/>
  <c r="F128" i="4"/>
  <c r="F129" i="4"/>
  <c r="F131" i="4"/>
  <c r="F132" i="4"/>
  <c r="F133" i="4"/>
  <c r="F134" i="4"/>
  <c r="F138" i="4"/>
  <c r="F139" i="4"/>
  <c r="F140" i="4"/>
  <c r="F141" i="4"/>
  <c r="F146" i="4"/>
  <c r="F147" i="4"/>
  <c r="F148" i="4"/>
  <c r="F10" i="4"/>
  <c r="F19" i="4"/>
  <c r="F20" i="4"/>
  <c r="F21" i="4"/>
  <c r="F32" i="4"/>
  <c r="F35" i="4"/>
  <c r="F42" i="4"/>
  <c r="F43" i="4"/>
  <c r="F54" i="4"/>
  <c r="F56" i="4"/>
  <c r="F57" i="4"/>
  <c r="F63" i="4"/>
  <c r="F64" i="4"/>
  <c r="F65" i="4"/>
  <c r="F66" i="4"/>
  <c r="F67" i="4"/>
  <c r="F76" i="4"/>
  <c r="F85" i="4"/>
  <c r="F86" i="4"/>
  <c r="F98" i="4"/>
  <c r="F100" i="4"/>
  <c r="F101" i="4"/>
  <c r="F107" i="4"/>
  <c r="F108" i="4"/>
  <c r="F120" i="4"/>
  <c r="F130" i="4"/>
  <c r="F142" i="4"/>
  <c r="F144" i="4"/>
  <c r="F145" i="4"/>
  <c r="F2" i="4"/>
  <c r="F3" i="4"/>
  <c r="F4" i="4"/>
  <c r="F5" i="4"/>
  <c r="F6" i="4"/>
  <c r="F7" i="4"/>
  <c r="F9" i="4"/>
  <c r="F11" i="4"/>
  <c r="F14" i="4"/>
  <c r="F15" i="4"/>
  <c r="F25" i="4"/>
  <c r="F26" i="4"/>
  <c r="F27" i="4"/>
  <c r="F28" i="4"/>
  <c r="F29" i="4"/>
  <c r="F31" i="4"/>
  <c r="F33" i="4"/>
  <c r="F38" i="4"/>
  <c r="F47" i="4"/>
  <c r="F48" i="4"/>
  <c r="F49" i="4"/>
  <c r="F50" i="4"/>
  <c r="F51" i="4"/>
  <c r="F52" i="4"/>
  <c r="F53" i="4"/>
  <c r="F55" i="4"/>
  <c r="F69" i="4"/>
  <c r="F70" i="4"/>
  <c r="F71" i="4"/>
  <c r="F73" i="4"/>
  <c r="F74" i="4"/>
  <c r="F75" i="4"/>
  <c r="F77" i="4"/>
  <c r="F80" i="4"/>
  <c r="F81" i="4"/>
  <c r="F82" i="4"/>
  <c r="F83" i="4"/>
  <c r="F91" i="4"/>
  <c r="F92" i="4"/>
  <c r="F93" i="4"/>
  <c r="F94" i="4"/>
  <c r="F95" i="4"/>
  <c r="F96" i="4"/>
  <c r="F113" i="4"/>
  <c r="F114" i="4"/>
  <c r="F115" i="4"/>
  <c r="F116" i="4"/>
  <c r="F117" i="4"/>
  <c r="F118" i="4"/>
  <c r="F119" i="4"/>
  <c r="F121" i="4"/>
  <c r="F122" i="4"/>
  <c r="F123" i="4"/>
  <c r="F135" i="4"/>
  <c r="F136" i="4"/>
  <c r="F137" i="4"/>
  <c r="F143" i="4"/>
  <c r="D150" i="21" l="1"/>
  <c r="D149" i="21"/>
  <c r="D148" i="21"/>
  <c r="D147" i="21"/>
  <c r="D146" i="21"/>
  <c r="D145" i="21"/>
  <c r="D144" i="21"/>
  <c r="D143" i="21"/>
  <c r="D142" i="21"/>
  <c r="D141" i="21"/>
  <c r="D140" i="21"/>
  <c r="D139" i="21"/>
  <c r="D138" i="21"/>
  <c r="D137" i="21"/>
  <c r="D136" i="21"/>
  <c r="D135" i="21"/>
  <c r="D134" i="21"/>
  <c r="D133" i="21"/>
  <c r="D132" i="21"/>
  <c r="D131" i="21"/>
  <c r="D130" i="21"/>
  <c r="D129" i="21"/>
  <c r="D128" i="21"/>
  <c r="D127" i="21"/>
  <c r="D126" i="21"/>
  <c r="D125" i="21"/>
  <c r="D124" i="21"/>
  <c r="D123" i="21"/>
  <c r="D122" i="21"/>
  <c r="D121" i="21"/>
  <c r="D120" i="21"/>
  <c r="D119" i="21"/>
  <c r="D118" i="21"/>
  <c r="D117" i="21"/>
  <c r="D116" i="21"/>
  <c r="D115" i="21"/>
  <c r="D114" i="21"/>
  <c r="D113" i="21"/>
  <c r="D112" i="21"/>
  <c r="D111" i="21"/>
  <c r="D110" i="21"/>
  <c r="D109" i="21"/>
  <c r="D108" i="21"/>
  <c r="D107" i="21"/>
  <c r="D106" i="21"/>
  <c r="D105" i="21"/>
  <c r="D104" i="21"/>
  <c r="D103" i="21"/>
  <c r="D102" i="21"/>
  <c r="D101" i="21"/>
  <c r="D100" i="21"/>
  <c r="D99" i="21"/>
  <c r="D98" i="21"/>
  <c r="D97" i="21"/>
  <c r="D96" i="21"/>
  <c r="D95" i="21"/>
  <c r="D94" i="21"/>
  <c r="D93" i="21"/>
  <c r="D92" i="21"/>
  <c r="D91" i="21"/>
  <c r="D90" i="21"/>
  <c r="D89" i="21"/>
  <c r="D88" i="21"/>
  <c r="D87" i="21"/>
  <c r="D86" i="21"/>
  <c r="D85" i="21"/>
  <c r="D84" i="21"/>
  <c r="D83" i="21"/>
  <c r="D82" i="21"/>
  <c r="D81" i="21"/>
  <c r="D80" i="21"/>
  <c r="D79" i="21"/>
  <c r="D78" i="21"/>
  <c r="D77" i="21"/>
  <c r="D76" i="21"/>
  <c r="D75" i="21"/>
  <c r="D74" i="21"/>
  <c r="D73" i="21"/>
  <c r="D72" i="21"/>
  <c r="D71" i="21"/>
  <c r="D70" i="21"/>
  <c r="D69" i="21"/>
  <c r="D68" i="21"/>
  <c r="D67" i="21"/>
  <c r="D66" i="21"/>
  <c r="D65" i="21"/>
  <c r="D64" i="21"/>
  <c r="D63" i="21"/>
  <c r="D62" i="21"/>
  <c r="D61" i="21"/>
  <c r="D60" i="21"/>
  <c r="D59" i="21"/>
  <c r="D58" i="21"/>
  <c r="D57" i="21"/>
  <c r="D56" i="21"/>
  <c r="D55" i="21"/>
  <c r="D54" i="21"/>
  <c r="D53" i="21"/>
  <c r="D52" i="21"/>
  <c r="D51" i="21"/>
  <c r="D50" i="21"/>
  <c r="D49" i="21"/>
  <c r="D48" i="21"/>
  <c r="D47" i="21"/>
  <c r="D46" i="21"/>
  <c r="D45" i="21"/>
  <c r="D44" i="21"/>
  <c r="D43" i="21"/>
  <c r="D42" i="21"/>
  <c r="D41" i="21"/>
  <c r="D40" i="21"/>
  <c r="D39" i="21"/>
  <c r="D38" i="21"/>
  <c r="D37" i="21"/>
  <c r="D36" i="21"/>
  <c r="D35" i="21"/>
  <c r="D34" i="21"/>
  <c r="D33" i="21"/>
  <c r="D32" i="21"/>
  <c r="D31" i="21"/>
  <c r="D30" i="21"/>
  <c r="D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6" i="21"/>
  <c r="D5" i="21"/>
  <c r="D4" i="21"/>
  <c r="S155" i="20"/>
  <c r="R155" i="20"/>
  <c r="Q155" i="20"/>
  <c r="P155" i="20"/>
  <c r="O155" i="20"/>
  <c r="N155" i="20"/>
  <c r="M155" i="20"/>
  <c r="L155" i="20"/>
  <c r="K155" i="20"/>
  <c r="J155" i="20"/>
  <c r="I155" i="20"/>
  <c r="H155" i="20"/>
  <c r="G155" i="20"/>
  <c r="F155" i="20"/>
  <c r="E155" i="20"/>
  <c r="D155" i="20"/>
  <c r="C155" i="20"/>
  <c r="U158" i="20" s="1"/>
  <c r="V153" i="20"/>
  <c r="U153" i="20"/>
  <c r="T153" i="20"/>
  <c r="W153" i="20" s="1"/>
  <c r="X153" i="20" s="1"/>
  <c r="V152" i="20"/>
  <c r="U152" i="20"/>
  <c r="T152" i="20"/>
  <c r="W152" i="20" s="1"/>
  <c r="X152" i="20" s="1"/>
  <c r="V151" i="20"/>
  <c r="U151" i="20"/>
  <c r="T151" i="20"/>
  <c r="W151" i="20" s="1"/>
  <c r="X151" i="20" s="1"/>
  <c r="V150" i="20"/>
  <c r="U150" i="20"/>
  <c r="T150" i="20"/>
  <c r="W150" i="20" s="1"/>
  <c r="X150" i="20" s="1"/>
  <c r="V149" i="20"/>
  <c r="U149" i="20"/>
  <c r="T149" i="20"/>
  <c r="W149" i="20" s="1"/>
  <c r="X149" i="20" s="1"/>
  <c r="V148" i="20"/>
  <c r="U148" i="20"/>
  <c r="T148" i="20"/>
  <c r="W148" i="20" s="1"/>
  <c r="X148" i="20" s="1"/>
  <c r="V147" i="20"/>
  <c r="U147" i="20"/>
  <c r="T147" i="20"/>
  <c r="W147" i="20" s="1"/>
  <c r="X147" i="20" s="1"/>
  <c r="V146" i="20"/>
  <c r="U146" i="20"/>
  <c r="T146" i="20"/>
  <c r="W146" i="20" s="1"/>
  <c r="X146" i="20" s="1"/>
  <c r="W145" i="20"/>
  <c r="X145" i="20" s="1"/>
  <c r="V145" i="20"/>
  <c r="U145" i="20"/>
  <c r="T145" i="20"/>
  <c r="V144" i="20"/>
  <c r="U144" i="20"/>
  <c r="T144" i="20"/>
  <c r="W144" i="20" s="1"/>
  <c r="X144" i="20" s="1"/>
  <c r="V143" i="20"/>
  <c r="U143" i="20"/>
  <c r="T143" i="20"/>
  <c r="W143" i="20" s="1"/>
  <c r="X143" i="20" s="1"/>
  <c r="V142" i="20"/>
  <c r="U142" i="20"/>
  <c r="T142" i="20"/>
  <c r="W142" i="20" s="1"/>
  <c r="X142" i="20" s="1"/>
  <c r="V141" i="20"/>
  <c r="U141" i="20"/>
  <c r="W141" i="20" s="1"/>
  <c r="X141" i="20" s="1"/>
  <c r="T141" i="20"/>
  <c r="V140" i="20"/>
  <c r="U140" i="20"/>
  <c r="T140" i="20"/>
  <c r="W140" i="20" s="1"/>
  <c r="X140" i="20" s="1"/>
  <c r="V139" i="20"/>
  <c r="U139" i="20"/>
  <c r="T139" i="20"/>
  <c r="W139" i="20" s="1"/>
  <c r="X139" i="20" s="1"/>
  <c r="V138" i="20"/>
  <c r="U138" i="20"/>
  <c r="T138" i="20"/>
  <c r="W138" i="20" s="1"/>
  <c r="X138" i="20" s="1"/>
  <c r="V137" i="20"/>
  <c r="U137" i="20"/>
  <c r="T137" i="20"/>
  <c r="W137" i="20" s="1"/>
  <c r="X137" i="20" s="1"/>
  <c r="V136" i="20"/>
  <c r="U136" i="20"/>
  <c r="T136" i="20"/>
  <c r="W136" i="20" s="1"/>
  <c r="X136" i="20" s="1"/>
  <c r="V135" i="20"/>
  <c r="U135" i="20"/>
  <c r="T135" i="20"/>
  <c r="W135" i="20" s="1"/>
  <c r="X135" i="20" s="1"/>
  <c r="V134" i="20"/>
  <c r="U134" i="20"/>
  <c r="T134" i="20"/>
  <c r="W134" i="20" s="1"/>
  <c r="X134" i="20" s="1"/>
  <c r="V133" i="20"/>
  <c r="U133" i="20"/>
  <c r="T133" i="20"/>
  <c r="W133" i="20" s="1"/>
  <c r="X133" i="20" s="1"/>
  <c r="V132" i="20"/>
  <c r="W132" i="20" s="1"/>
  <c r="X132" i="20" s="1"/>
  <c r="U132" i="20"/>
  <c r="T132" i="20"/>
  <c r="V131" i="20"/>
  <c r="U131" i="20"/>
  <c r="T131" i="20"/>
  <c r="W131" i="20" s="1"/>
  <c r="X131" i="20" s="1"/>
  <c r="V130" i="20"/>
  <c r="U130" i="20"/>
  <c r="T130" i="20"/>
  <c r="W130" i="20" s="1"/>
  <c r="X130" i="20" s="1"/>
  <c r="V129" i="20"/>
  <c r="U129" i="20"/>
  <c r="T129" i="20"/>
  <c r="W129" i="20" s="1"/>
  <c r="X129" i="20" s="1"/>
  <c r="V128" i="20"/>
  <c r="U128" i="20"/>
  <c r="T128" i="20"/>
  <c r="W128" i="20" s="1"/>
  <c r="X128" i="20" s="1"/>
  <c r="V127" i="20"/>
  <c r="U127" i="20"/>
  <c r="T127" i="20"/>
  <c r="W127" i="20" s="1"/>
  <c r="X127" i="20" s="1"/>
  <c r="V126" i="20"/>
  <c r="U126" i="20"/>
  <c r="T126" i="20"/>
  <c r="W126" i="20" s="1"/>
  <c r="X126" i="20" s="1"/>
  <c r="V125" i="20"/>
  <c r="U125" i="20"/>
  <c r="T125" i="20"/>
  <c r="W125" i="20" s="1"/>
  <c r="X125" i="20" s="1"/>
  <c r="V124" i="20"/>
  <c r="U124" i="20"/>
  <c r="T124" i="20"/>
  <c r="W124" i="20" s="1"/>
  <c r="X124" i="20" s="1"/>
  <c r="W123" i="20"/>
  <c r="X123" i="20" s="1"/>
  <c r="V123" i="20"/>
  <c r="U123" i="20"/>
  <c r="T123" i="20"/>
  <c r="V122" i="20"/>
  <c r="U122" i="20"/>
  <c r="T122" i="20"/>
  <c r="W122" i="20" s="1"/>
  <c r="X122" i="20" s="1"/>
  <c r="V121" i="20"/>
  <c r="U121" i="20"/>
  <c r="T121" i="20"/>
  <c r="W121" i="20" s="1"/>
  <c r="X121" i="20" s="1"/>
  <c r="V120" i="20"/>
  <c r="U120" i="20"/>
  <c r="T120" i="20"/>
  <c r="W120" i="20" s="1"/>
  <c r="X120" i="20" s="1"/>
  <c r="V119" i="20"/>
  <c r="U119" i="20"/>
  <c r="W119" i="20" s="1"/>
  <c r="X119" i="20" s="1"/>
  <c r="T119" i="20"/>
  <c r="V118" i="20"/>
  <c r="U118" i="20"/>
  <c r="T118" i="20"/>
  <c r="W118" i="20" s="1"/>
  <c r="X118" i="20" s="1"/>
  <c r="V117" i="20"/>
  <c r="U117" i="20"/>
  <c r="T117" i="20"/>
  <c r="W117" i="20" s="1"/>
  <c r="X117" i="20" s="1"/>
  <c r="V116" i="20"/>
  <c r="U116" i="20"/>
  <c r="T116" i="20"/>
  <c r="W116" i="20" s="1"/>
  <c r="X116" i="20" s="1"/>
  <c r="V115" i="20"/>
  <c r="U115" i="20"/>
  <c r="T115" i="20"/>
  <c r="W115" i="20" s="1"/>
  <c r="X115" i="20" s="1"/>
  <c r="V114" i="20"/>
  <c r="U114" i="20"/>
  <c r="T114" i="20"/>
  <c r="W114" i="20" s="1"/>
  <c r="X114" i="20" s="1"/>
  <c r="V113" i="20"/>
  <c r="U113" i="20"/>
  <c r="T113" i="20"/>
  <c r="W113" i="20" s="1"/>
  <c r="X113" i="20" s="1"/>
  <c r="V112" i="20"/>
  <c r="U112" i="20"/>
  <c r="T112" i="20"/>
  <c r="W112" i="20" s="1"/>
  <c r="X112" i="20" s="1"/>
  <c r="V111" i="20"/>
  <c r="U111" i="20"/>
  <c r="T111" i="20"/>
  <c r="W111" i="20" s="1"/>
  <c r="X111" i="20" s="1"/>
  <c r="V110" i="20"/>
  <c r="W110" i="20" s="1"/>
  <c r="X110" i="20" s="1"/>
  <c r="U110" i="20"/>
  <c r="T110" i="20"/>
  <c r="V109" i="20"/>
  <c r="U109" i="20"/>
  <c r="T109" i="20"/>
  <c r="W109" i="20" s="1"/>
  <c r="X109" i="20" s="1"/>
  <c r="V108" i="20"/>
  <c r="U108" i="20"/>
  <c r="T108" i="20"/>
  <c r="W108" i="20" s="1"/>
  <c r="X108" i="20" s="1"/>
  <c r="V107" i="20"/>
  <c r="U107" i="20"/>
  <c r="T107" i="20"/>
  <c r="W107" i="20" s="1"/>
  <c r="X107" i="20" s="1"/>
  <c r="V106" i="20"/>
  <c r="U106" i="20"/>
  <c r="T106" i="20"/>
  <c r="W106" i="20" s="1"/>
  <c r="X106" i="20" s="1"/>
  <c r="V105" i="20"/>
  <c r="U105" i="20"/>
  <c r="T105" i="20"/>
  <c r="W105" i="20" s="1"/>
  <c r="X105" i="20" s="1"/>
  <c r="V104" i="20"/>
  <c r="U104" i="20"/>
  <c r="T104" i="20"/>
  <c r="W104" i="20" s="1"/>
  <c r="X104" i="20" s="1"/>
  <c r="V103" i="20"/>
  <c r="U103" i="20"/>
  <c r="T103" i="20"/>
  <c r="W103" i="20" s="1"/>
  <c r="X103" i="20" s="1"/>
  <c r="V102" i="20"/>
  <c r="U102" i="20"/>
  <c r="T102" i="20"/>
  <c r="W102" i="20" s="1"/>
  <c r="X102" i="20" s="1"/>
  <c r="W101" i="20"/>
  <c r="X101" i="20" s="1"/>
  <c r="V101" i="20"/>
  <c r="U101" i="20"/>
  <c r="T101" i="20"/>
  <c r="V100" i="20"/>
  <c r="U100" i="20"/>
  <c r="T100" i="20"/>
  <c r="W100" i="20" s="1"/>
  <c r="X100" i="20" s="1"/>
  <c r="V99" i="20"/>
  <c r="U99" i="20"/>
  <c r="T99" i="20"/>
  <c r="W99" i="20" s="1"/>
  <c r="X99" i="20" s="1"/>
  <c r="V98" i="20"/>
  <c r="U98" i="20"/>
  <c r="T98" i="20"/>
  <c r="W98" i="20" s="1"/>
  <c r="X98" i="20" s="1"/>
  <c r="V97" i="20"/>
  <c r="U97" i="20"/>
  <c r="W97" i="20" s="1"/>
  <c r="X97" i="20" s="1"/>
  <c r="T97" i="20"/>
  <c r="V96" i="20"/>
  <c r="U96" i="20"/>
  <c r="T96" i="20"/>
  <c r="W96" i="20" s="1"/>
  <c r="X96" i="20" s="1"/>
  <c r="V95" i="20"/>
  <c r="U95" i="20"/>
  <c r="T95" i="20"/>
  <c r="W95" i="20" s="1"/>
  <c r="X95" i="20" s="1"/>
  <c r="V94" i="20"/>
  <c r="U94" i="20"/>
  <c r="T94" i="20"/>
  <c r="W94" i="20" s="1"/>
  <c r="X94" i="20" s="1"/>
  <c r="V93" i="20"/>
  <c r="U93" i="20"/>
  <c r="T93" i="20"/>
  <c r="W93" i="20" s="1"/>
  <c r="X93" i="20" s="1"/>
  <c r="V92" i="20"/>
  <c r="U92" i="20"/>
  <c r="T92" i="20"/>
  <c r="W92" i="20" s="1"/>
  <c r="X92" i="20" s="1"/>
  <c r="V91" i="20"/>
  <c r="U91" i="20"/>
  <c r="T91" i="20"/>
  <c r="W91" i="20" s="1"/>
  <c r="X91" i="20" s="1"/>
  <c r="V90" i="20"/>
  <c r="U90" i="20"/>
  <c r="T90" i="20"/>
  <c r="W90" i="20" s="1"/>
  <c r="X90" i="20" s="1"/>
  <c r="V89" i="20"/>
  <c r="U89" i="20"/>
  <c r="T89" i="20"/>
  <c r="W89" i="20" s="1"/>
  <c r="X89" i="20" s="1"/>
  <c r="V88" i="20"/>
  <c r="W88" i="20" s="1"/>
  <c r="X88" i="20" s="1"/>
  <c r="U88" i="20"/>
  <c r="T88" i="20"/>
  <c r="V87" i="20"/>
  <c r="U87" i="20"/>
  <c r="T87" i="20"/>
  <c r="W87" i="20" s="1"/>
  <c r="X87" i="20" s="1"/>
  <c r="V86" i="20"/>
  <c r="U86" i="20"/>
  <c r="T86" i="20"/>
  <c r="W86" i="20" s="1"/>
  <c r="X86" i="20" s="1"/>
  <c r="V85" i="20"/>
  <c r="U85" i="20"/>
  <c r="T85" i="20"/>
  <c r="W85" i="20" s="1"/>
  <c r="X85" i="20" s="1"/>
  <c r="V84" i="20"/>
  <c r="U84" i="20"/>
  <c r="T84" i="20"/>
  <c r="W84" i="20" s="1"/>
  <c r="X84" i="20" s="1"/>
  <c r="V83" i="20"/>
  <c r="U83" i="20"/>
  <c r="T83" i="20"/>
  <c r="W83" i="20" s="1"/>
  <c r="X83" i="20" s="1"/>
  <c r="V82" i="20"/>
  <c r="U82" i="20"/>
  <c r="T82" i="20"/>
  <c r="W82" i="20" s="1"/>
  <c r="X82" i="20" s="1"/>
  <c r="V81" i="20"/>
  <c r="U81" i="20"/>
  <c r="T81" i="20"/>
  <c r="W81" i="20" s="1"/>
  <c r="X81" i="20" s="1"/>
  <c r="V80" i="20"/>
  <c r="U80" i="20"/>
  <c r="T80" i="20"/>
  <c r="W80" i="20" s="1"/>
  <c r="X80" i="20" s="1"/>
  <c r="W79" i="20"/>
  <c r="X79" i="20" s="1"/>
  <c r="V79" i="20"/>
  <c r="U79" i="20"/>
  <c r="T79" i="20"/>
  <c r="V78" i="20"/>
  <c r="U78" i="20"/>
  <c r="T78" i="20"/>
  <c r="W78" i="20" s="1"/>
  <c r="X78" i="20" s="1"/>
  <c r="V77" i="20"/>
  <c r="U77" i="20"/>
  <c r="T77" i="20"/>
  <c r="W77" i="20" s="1"/>
  <c r="X77" i="20" s="1"/>
  <c r="V76" i="20"/>
  <c r="U76" i="20"/>
  <c r="T76" i="20"/>
  <c r="W76" i="20" s="1"/>
  <c r="X76" i="20" s="1"/>
  <c r="V75" i="20"/>
  <c r="U75" i="20"/>
  <c r="W75" i="20" s="1"/>
  <c r="X75" i="20" s="1"/>
  <c r="T75" i="20"/>
  <c r="V74" i="20"/>
  <c r="U74" i="20"/>
  <c r="T74" i="20"/>
  <c r="W74" i="20" s="1"/>
  <c r="X74" i="20" s="1"/>
  <c r="V73" i="20"/>
  <c r="U73" i="20"/>
  <c r="T73" i="20"/>
  <c r="W73" i="20" s="1"/>
  <c r="X73" i="20" s="1"/>
  <c r="V72" i="20"/>
  <c r="U72" i="20"/>
  <c r="T72" i="20"/>
  <c r="W72" i="20" s="1"/>
  <c r="X72" i="20" s="1"/>
  <c r="V71" i="20"/>
  <c r="U71" i="20"/>
  <c r="T71" i="20"/>
  <c r="W71" i="20" s="1"/>
  <c r="X71" i="20" s="1"/>
  <c r="V70" i="20"/>
  <c r="U70" i="20"/>
  <c r="T70" i="20"/>
  <c r="W70" i="20" s="1"/>
  <c r="X70" i="20" s="1"/>
  <c r="V69" i="20"/>
  <c r="U69" i="20"/>
  <c r="T69" i="20"/>
  <c r="W69" i="20" s="1"/>
  <c r="X69" i="20" s="1"/>
  <c r="V68" i="20"/>
  <c r="U68" i="20"/>
  <c r="T68" i="20"/>
  <c r="W68" i="20" s="1"/>
  <c r="X68" i="20" s="1"/>
  <c r="V67" i="20"/>
  <c r="U67" i="20"/>
  <c r="T67" i="20"/>
  <c r="W67" i="20" s="1"/>
  <c r="X67" i="20" s="1"/>
  <c r="V66" i="20"/>
  <c r="W66" i="20" s="1"/>
  <c r="X66" i="20" s="1"/>
  <c r="U66" i="20"/>
  <c r="T66" i="20"/>
  <c r="V65" i="20"/>
  <c r="U65" i="20"/>
  <c r="T65" i="20"/>
  <c r="W65" i="20" s="1"/>
  <c r="X65" i="20" s="1"/>
  <c r="V64" i="20"/>
  <c r="U64" i="20"/>
  <c r="T64" i="20"/>
  <c r="W64" i="20" s="1"/>
  <c r="X64" i="20" s="1"/>
  <c r="V63" i="20"/>
  <c r="U63" i="20"/>
  <c r="T63" i="20"/>
  <c r="W63" i="20" s="1"/>
  <c r="X63" i="20" s="1"/>
  <c r="V62" i="20"/>
  <c r="U62" i="20"/>
  <c r="T62" i="20"/>
  <c r="W62" i="20" s="1"/>
  <c r="X62" i="20" s="1"/>
  <c r="V61" i="20"/>
  <c r="U61" i="20"/>
  <c r="T61" i="20"/>
  <c r="W61" i="20" s="1"/>
  <c r="X61" i="20" s="1"/>
  <c r="V60" i="20"/>
  <c r="U60" i="20"/>
  <c r="T60" i="20"/>
  <c r="W60" i="20" s="1"/>
  <c r="X60" i="20" s="1"/>
  <c r="V59" i="20"/>
  <c r="U59" i="20"/>
  <c r="T59" i="20"/>
  <c r="W59" i="20" s="1"/>
  <c r="X59" i="20" s="1"/>
  <c r="V58" i="20"/>
  <c r="U58" i="20"/>
  <c r="T58" i="20"/>
  <c r="W58" i="20" s="1"/>
  <c r="X58" i="20" s="1"/>
  <c r="W57" i="20"/>
  <c r="X57" i="20" s="1"/>
  <c r="V57" i="20"/>
  <c r="U57" i="20"/>
  <c r="T57" i="20"/>
  <c r="V56" i="20"/>
  <c r="U56" i="20"/>
  <c r="T56" i="20"/>
  <c r="W56" i="20" s="1"/>
  <c r="X56" i="20" s="1"/>
  <c r="V55" i="20"/>
  <c r="U55" i="20"/>
  <c r="T55" i="20"/>
  <c r="W55" i="20" s="1"/>
  <c r="X55" i="20" s="1"/>
  <c r="V54" i="20"/>
  <c r="U54" i="20"/>
  <c r="T54" i="20"/>
  <c r="W54" i="20" s="1"/>
  <c r="X54" i="20" s="1"/>
  <c r="V53" i="20"/>
  <c r="U53" i="20"/>
  <c r="W53" i="20" s="1"/>
  <c r="X53" i="20" s="1"/>
  <c r="T53" i="20"/>
  <c r="V52" i="20"/>
  <c r="U52" i="20"/>
  <c r="T52" i="20"/>
  <c r="W52" i="20" s="1"/>
  <c r="X52" i="20" s="1"/>
  <c r="V51" i="20"/>
  <c r="U51" i="20"/>
  <c r="T51" i="20"/>
  <c r="W51" i="20" s="1"/>
  <c r="X51" i="20" s="1"/>
  <c r="V50" i="20"/>
  <c r="U50" i="20"/>
  <c r="T50" i="20"/>
  <c r="W50" i="20" s="1"/>
  <c r="X50" i="20" s="1"/>
  <c r="V49" i="20"/>
  <c r="U49" i="20"/>
  <c r="T49" i="20"/>
  <c r="W49" i="20" s="1"/>
  <c r="X49" i="20" s="1"/>
  <c r="V48" i="20"/>
  <c r="U48" i="20"/>
  <c r="T48" i="20"/>
  <c r="W48" i="20" s="1"/>
  <c r="X48" i="20" s="1"/>
  <c r="V47" i="20"/>
  <c r="U47" i="20"/>
  <c r="T47" i="20"/>
  <c r="W47" i="20" s="1"/>
  <c r="X47" i="20" s="1"/>
  <c r="V46" i="20"/>
  <c r="U46" i="20"/>
  <c r="T46" i="20"/>
  <c r="W46" i="20" s="1"/>
  <c r="X46" i="20" s="1"/>
  <c r="V45" i="20"/>
  <c r="U45" i="20"/>
  <c r="T45" i="20"/>
  <c r="W45" i="20" s="1"/>
  <c r="X45" i="20" s="1"/>
  <c r="V44" i="20"/>
  <c r="W44" i="20" s="1"/>
  <c r="X44" i="20" s="1"/>
  <c r="U44" i="20"/>
  <c r="T44" i="20"/>
  <c r="V43" i="20"/>
  <c r="U43" i="20"/>
  <c r="T43" i="20"/>
  <c r="W43" i="20" s="1"/>
  <c r="X43" i="20" s="1"/>
  <c r="V42" i="20"/>
  <c r="U42" i="20"/>
  <c r="T42" i="20"/>
  <c r="W42" i="20" s="1"/>
  <c r="X42" i="20" s="1"/>
  <c r="V41" i="20"/>
  <c r="U41" i="20"/>
  <c r="T41" i="20"/>
  <c r="W41" i="20" s="1"/>
  <c r="X41" i="20" s="1"/>
  <c r="V40" i="20"/>
  <c r="U40" i="20"/>
  <c r="T40" i="20"/>
  <c r="W40" i="20" s="1"/>
  <c r="X40" i="20" s="1"/>
  <c r="V39" i="20"/>
  <c r="U39" i="20"/>
  <c r="T39" i="20"/>
  <c r="W39" i="20" s="1"/>
  <c r="X39" i="20" s="1"/>
  <c r="V38" i="20"/>
  <c r="U38" i="20"/>
  <c r="T38" i="20"/>
  <c r="W38" i="20" s="1"/>
  <c r="X38" i="20" s="1"/>
  <c r="V37" i="20"/>
  <c r="U37" i="20"/>
  <c r="T37" i="20"/>
  <c r="W37" i="20" s="1"/>
  <c r="X37" i="20" s="1"/>
  <c r="V36" i="20"/>
  <c r="U36" i="20"/>
  <c r="T36" i="20"/>
  <c r="W36" i="20" s="1"/>
  <c r="X36" i="20" s="1"/>
  <c r="W35" i="20"/>
  <c r="X35" i="20" s="1"/>
  <c r="V35" i="20"/>
  <c r="U35" i="20"/>
  <c r="T35" i="20"/>
  <c r="V34" i="20"/>
  <c r="U34" i="20"/>
  <c r="T34" i="20"/>
  <c r="W34" i="20" s="1"/>
  <c r="X34" i="20" s="1"/>
  <c r="V33" i="20"/>
  <c r="U33" i="20"/>
  <c r="T33" i="20"/>
  <c r="W33" i="20" s="1"/>
  <c r="X33" i="20" s="1"/>
  <c r="V32" i="20"/>
  <c r="U32" i="20"/>
  <c r="T32" i="20"/>
  <c r="W32" i="20" s="1"/>
  <c r="X32" i="20" s="1"/>
  <c r="V31" i="20"/>
  <c r="U31" i="20"/>
  <c r="W31" i="20" s="1"/>
  <c r="X31" i="20" s="1"/>
  <c r="T31" i="20"/>
  <c r="V30" i="20"/>
  <c r="U30" i="20"/>
  <c r="T30" i="20"/>
  <c r="W30" i="20" s="1"/>
  <c r="X30" i="20" s="1"/>
  <c r="V29" i="20"/>
  <c r="U29" i="20"/>
  <c r="T29" i="20"/>
  <c r="W29" i="20" s="1"/>
  <c r="X29" i="20" s="1"/>
  <c r="V28" i="20"/>
  <c r="U28" i="20"/>
  <c r="T28" i="20"/>
  <c r="W28" i="20" s="1"/>
  <c r="X28" i="20" s="1"/>
  <c r="V27" i="20"/>
  <c r="U27" i="20"/>
  <c r="T27" i="20"/>
  <c r="W27" i="20" s="1"/>
  <c r="X27" i="20" s="1"/>
  <c r="V26" i="20"/>
  <c r="U26" i="20"/>
  <c r="W26" i="20" s="1"/>
  <c r="X26" i="20" s="1"/>
  <c r="T26" i="20"/>
  <c r="V25" i="20"/>
  <c r="U25" i="20"/>
  <c r="T25" i="20"/>
  <c r="W25" i="20" s="1"/>
  <c r="X25" i="20" s="1"/>
  <c r="V24" i="20"/>
  <c r="U24" i="20"/>
  <c r="T24" i="20"/>
  <c r="W24" i="20" s="1"/>
  <c r="X24" i="20" s="1"/>
  <c r="V23" i="20"/>
  <c r="U23" i="20"/>
  <c r="T23" i="20"/>
  <c r="W23" i="20" s="1"/>
  <c r="X23" i="20" s="1"/>
  <c r="V22" i="20"/>
  <c r="W22" i="20" s="1"/>
  <c r="X22" i="20" s="1"/>
  <c r="U22" i="20"/>
  <c r="T22" i="20"/>
  <c r="V21" i="20"/>
  <c r="U21" i="20"/>
  <c r="T21" i="20"/>
  <c r="W21" i="20" s="1"/>
  <c r="X21" i="20" s="1"/>
  <c r="V20" i="20"/>
  <c r="U20" i="20"/>
  <c r="T20" i="20"/>
  <c r="W20" i="20" s="1"/>
  <c r="X20" i="20" s="1"/>
  <c r="V19" i="20"/>
  <c r="U19" i="20"/>
  <c r="T19" i="20"/>
  <c r="W19" i="20" s="1"/>
  <c r="X19" i="20" s="1"/>
  <c r="V18" i="20"/>
  <c r="U18" i="20"/>
  <c r="T18" i="20"/>
  <c r="W18" i="20" s="1"/>
  <c r="X18" i="20" s="1"/>
  <c r="V17" i="20"/>
  <c r="U17" i="20"/>
  <c r="T17" i="20"/>
  <c r="W17" i="20" s="1"/>
  <c r="X17" i="20" s="1"/>
  <c r="V16" i="20"/>
  <c r="U16" i="20"/>
  <c r="T16" i="20"/>
  <c r="W16" i="20" s="1"/>
  <c r="X16" i="20" s="1"/>
  <c r="V15" i="20"/>
  <c r="U15" i="20"/>
  <c r="T15" i="20"/>
  <c r="W15" i="20" s="1"/>
  <c r="X15" i="20" s="1"/>
  <c r="V14" i="20"/>
  <c r="U14" i="20"/>
  <c r="T14" i="20"/>
  <c r="W14" i="20" s="1"/>
  <c r="X14" i="20" s="1"/>
  <c r="W13" i="20"/>
  <c r="X13" i="20" s="1"/>
  <c r="V13" i="20"/>
  <c r="U13" i="20"/>
  <c r="T13" i="20"/>
  <c r="V12" i="20"/>
  <c r="U12" i="20"/>
  <c r="T12" i="20"/>
  <c r="W12" i="20" s="1"/>
  <c r="X12" i="20" s="1"/>
  <c r="V11" i="20"/>
  <c r="U11" i="20"/>
  <c r="T11" i="20"/>
  <c r="W11" i="20" s="1"/>
  <c r="X11" i="20" s="1"/>
  <c r="V10" i="20"/>
  <c r="U10" i="20"/>
  <c r="T10" i="20"/>
  <c r="W10" i="20" s="1"/>
  <c r="X10" i="20" s="1"/>
  <c r="V9" i="20"/>
  <c r="U9" i="20"/>
  <c r="W9" i="20" s="1"/>
  <c r="X9" i="20" s="1"/>
  <c r="T9" i="20"/>
  <c r="V8" i="20"/>
  <c r="U8" i="20"/>
  <c r="T8" i="20"/>
  <c r="W8" i="20" s="1"/>
  <c r="X8" i="20" s="1"/>
  <c r="V7" i="20"/>
  <c r="V155" i="20" s="1"/>
  <c r="U7" i="20"/>
  <c r="T7" i="20"/>
  <c r="W7" i="20" s="1"/>
  <c r="X7" i="20" l="1"/>
  <c r="X155" i="20" s="1"/>
  <c r="W155" i="20"/>
  <c r="U155" i="20"/>
  <c r="T155" i="20"/>
  <c r="U157" i="20" s="1"/>
  <c r="D51" i="1" l="1"/>
  <c r="D30" i="1"/>
  <c r="D26" i="1"/>
  <c r="D22" i="1"/>
  <c r="D18" i="1"/>
  <c r="D14" i="1"/>
  <c r="C18" i="17" l="1"/>
  <c r="C12" i="17"/>
  <c r="C14" i="17" s="1"/>
  <c r="C20" i="17" l="1"/>
  <c r="E34" i="1" s="1"/>
  <c r="D149" i="4" l="1"/>
  <c r="E149" i="4"/>
  <c r="C149" i="4" l="1"/>
  <c r="C2" i="1" l="1" a="1"/>
  <c r="C2" i="1" s="1"/>
  <c r="E37" i="1" l="1"/>
  <c r="D46" i="1"/>
  <c r="C46" i="1"/>
  <c r="B46" i="1"/>
  <c r="D38" i="1"/>
  <c r="D39" i="1" s="1"/>
  <c r="C8" i="1"/>
  <c r="C48" i="1" l="1"/>
  <c r="B48" i="1"/>
  <c r="D48" i="1"/>
  <c r="C6" i="1"/>
  <c r="C7" i="1"/>
  <c r="E48" i="1" l="1"/>
  <c r="E49" i="1" s="1"/>
  <c r="E46" i="1"/>
  <c r="F149" i="4" l="1"/>
  <c r="C9" i="1"/>
  <c r="D10" i="1" s="1"/>
  <c r="E32" i="1" l="1"/>
  <c r="E53" i="1" l="1"/>
  <c r="E41" i="1"/>
  <c r="E5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<sst xmlns="http://schemas.openxmlformats.org/spreadsheetml/2006/main" count="741" uniqueCount="437">
  <si>
    <t>Owner Occupied</t>
  </si>
  <si>
    <t xml:space="preserve">Other </t>
  </si>
  <si>
    <t>Utility TIF</t>
  </si>
  <si>
    <t>Aberdeen 06-1</t>
  </si>
  <si>
    <t>ABERDEEN</t>
  </si>
  <si>
    <t>Agar-Blunt-Onida 58-3</t>
  </si>
  <si>
    <t>AGAR - BLUNT - ONIDA</t>
  </si>
  <si>
    <t>Alcester-Hudson 61-1</t>
  </si>
  <si>
    <t>Andes Central 11-1</t>
  </si>
  <si>
    <t>ANDES CENTRAL</t>
  </si>
  <si>
    <t>Arlington 38-1</t>
  </si>
  <si>
    <t>ARLINGTON</t>
  </si>
  <si>
    <t>Armour 21-1</t>
  </si>
  <si>
    <t>ARMOUR</t>
  </si>
  <si>
    <t>Avon 04-1</t>
  </si>
  <si>
    <t>AVON</t>
  </si>
  <si>
    <t>Baltic 49-1</t>
  </si>
  <si>
    <t>BALTIC</t>
  </si>
  <si>
    <t>Belle Fourche 09-1</t>
  </si>
  <si>
    <t>BELLE FOURCHE</t>
  </si>
  <si>
    <t>Bennett County 03-1</t>
  </si>
  <si>
    <t>BENNETT COUNTY</t>
  </si>
  <si>
    <t>Beresford 61-2</t>
  </si>
  <si>
    <t>BERESFORD</t>
  </si>
  <si>
    <t>Bison 52-1</t>
  </si>
  <si>
    <t>BISON</t>
  </si>
  <si>
    <t>Bon Homme 04-2</t>
  </si>
  <si>
    <t>BON HOMME</t>
  </si>
  <si>
    <t>Bowdle 22-1</t>
  </si>
  <si>
    <t>BOWDLE</t>
  </si>
  <si>
    <t>Brandon Valley 49-2</t>
  </si>
  <si>
    <t>BRANDON VALLEY</t>
  </si>
  <si>
    <t>Bridgewater-Emery 30-3</t>
  </si>
  <si>
    <t>BRIDGEWATER - EMERY</t>
  </si>
  <si>
    <t>Britton-Hecla 45-4</t>
  </si>
  <si>
    <t>BRITTON - HECLA</t>
  </si>
  <si>
    <t>Brookings 05-1</t>
  </si>
  <si>
    <t>BROOKINGS</t>
  </si>
  <si>
    <t>Burke 26-2</t>
  </si>
  <si>
    <t>BURKE</t>
  </si>
  <si>
    <t>Canistota 43-1</t>
  </si>
  <si>
    <t>CANISTOTA</t>
  </si>
  <si>
    <t>Canton 41-1</t>
  </si>
  <si>
    <t>CANTON</t>
  </si>
  <si>
    <t>Castlewood 28-1</t>
  </si>
  <si>
    <t>CASTLEWOOD</t>
  </si>
  <si>
    <t>Centerville 60-1</t>
  </si>
  <si>
    <t>CENTERVILLE</t>
  </si>
  <si>
    <t>Chamberlain 07-1</t>
  </si>
  <si>
    <t>CHAMBERLAIN</t>
  </si>
  <si>
    <t>Chester Area 39-1</t>
  </si>
  <si>
    <t>CHESTER AREA</t>
  </si>
  <si>
    <t>Clark 12-2</t>
  </si>
  <si>
    <t>CLARK</t>
  </si>
  <si>
    <t>Colman-Egan 50-5</t>
  </si>
  <si>
    <t>Corsica-Stickney 21-3</t>
  </si>
  <si>
    <t>Custer 16-1</t>
  </si>
  <si>
    <t>CUSTER</t>
  </si>
  <si>
    <t>Dakota Valley 61-8</t>
  </si>
  <si>
    <t>DAKOTA VALLEY</t>
  </si>
  <si>
    <t>De Smet 38-2</t>
  </si>
  <si>
    <t>DE SMET</t>
  </si>
  <si>
    <t>Dell Rapids 49-3</t>
  </si>
  <si>
    <t>DELL RAPIDS</t>
  </si>
  <si>
    <t>Deubrook Area 05-6</t>
  </si>
  <si>
    <t>DEUBROOK AREA</t>
  </si>
  <si>
    <t>Deuel 19-4</t>
  </si>
  <si>
    <t>DEUEL</t>
  </si>
  <si>
    <t>Doland 56-2</t>
  </si>
  <si>
    <t>DOLAND</t>
  </si>
  <si>
    <t>Douglas 51-1</t>
  </si>
  <si>
    <t>DOUGLAS</t>
  </si>
  <si>
    <t>Dupree 64-2</t>
  </si>
  <si>
    <t>DUPREE</t>
  </si>
  <si>
    <t>Eagle Butte 20-1</t>
  </si>
  <si>
    <t>EAGLE BUTTE</t>
  </si>
  <si>
    <t>Edgemont 23-1</t>
  </si>
  <si>
    <t>EDGEMONT</t>
  </si>
  <si>
    <t>Edmunds Central 22-5</t>
  </si>
  <si>
    <t>EDMUNDS CENTRAL</t>
  </si>
  <si>
    <t>Elk Mountain 16-2</t>
  </si>
  <si>
    <t>ELK MOUNTAIN</t>
  </si>
  <si>
    <t>Elk Point-Jefferson 61-7</t>
  </si>
  <si>
    <t>ELK POINT-JEFFERSON</t>
  </si>
  <si>
    <t>Elkton 05-3</t>
  </si>
  <si>
    <t>ELKTON</t>
  </si>
  <si>
    <t>Estelline 28-2</t>
  </si>
  <si>
    <t>ESTELLINE</t>
  </si>
  <si>
    <t>Ethan 17-1</t>
  </si>
  <si>
    <t>ETHAN</t>
  </si>
  <si>
    <t>Eureka 44-1</t>
  </si>
  <si>
    <t>EUREKA</t>
  </si>
  <si>
    <t>Faith 46-2</t>
  </si>
  <si>
    <t>FAITH</t>
  </si>
  <si>
    <t>Faulkton Area Schools 24-4</t>
  </si>
  <si>
    <t>FAULKTON AREA SCHOOLS</t>
  </si>
  <si>
    <t>Flandreau 50-3</t>
  </si>
  <si>
    <t>FLANDREAU</t>
  </si>
  <si>
    <t>Florence 14-1</t>
  </si>
  <si>
    <t>FLORENCE</t>
  </si>
  <si>
    <t>Frederick Area 06-2</t>
  </si>
  <si>
    <t>FREDERICK AREA</t>
  </si>
  <si>
    <t>Freeman 33-1</t>
  </si>
  <si>
    <t>FREEMAN</t>
  </si>
  <si>
    <t>Garretson 49-4</t>
  </si>
  <si>
    <t>GARRETSON</t>
  </si>
  <si>
    <t>Gayville-Volin 63-1</t>
  </si>
  <si>
    <t>GAYVILLE-VOLIN</t>
  </si>
  <si>
    <t>Gettysburg 53-1</t>
  </si>
  <si>
    <t>GETTYSBURG</t>
  </si>
  <si>
    <t>Gregory 26-4</t>
  </si>
  <si>
    <t>GREGORY</t>
  </si>
  <si>
    <t>Groton Area 06-6</t>
  </si>
  <si>
    <t>GROTON AREA</t>
  </si>
  <si>
    <t>Haakon 27-1</t>
  </si>
  <si>
    <t>HAAKON</t>
  </si>
  <si>
    <t>Hamlin 28-3</t>
  </si>
  <si>
    <t>HAMLIN</t>
  </si>
  <si>
    <t>Hanson 30-1</t>
  </si>
  <si>
    <t>HANSON</t>
  </si>
  <si>
    <t>Harding County 31-1</t>
  </si>
  <si>
    <t>HARDING COUNTY</t>
  </si>
  <si>
    <t>Harrisburg 41-2</t>
  </si>
  <si>
    <t>HARRISBURG</t>
  </si>
  <si>
    <t>Henry 14-2</t>
  </si>
  <si>
    <t>HENRY</t>
  </si>
  <si>
    <t>Herreid 10-1</t>
  </si>
  <si>
    <t>HERREID</t>
  </si>
  <si>
    <t>Highmore-Harrold 34-2</t>
  </si>
  <si>
    <t>HIGHMORE - HARROLD</t>
  </si>
  <si>
    <t>Hill City 51-2</t>
  </si>
  <si>
    <t>HILL CITY</t>
  </si>
  <si>
    <t>Hitchcock-Tulare 56-6</t>
  </si>
  <si>
    <t>HITCHCOCK - TULARE</t>
  </si>
  <si>
    <t>Hot Springs 23-2</t>
  </si>
  <si>
    <t>HOT SPRINGS</t>
  </si>
  <si>
    <t>Hoven 53-2</t>
  </si>
  <si>
    <t>HOVEN</t>
  </si>
  <si>
    <t>Howard 48-3</t>
  </si>
  <si>
    <t>HOWARD</t>
  </si>
  <si>
    <t>Huron 02-2</t>
  </si>
  <si>
    <t>HURON</t>
  </si>
  <si>
    <t>Ipswich Public 22-6</t>
  </si>
  <si>
    <t>IPSWICH PUBLIC</t>
  </si>
  <si>
    <t>Irene-Wakonda 13-3</t>
  </si>
  <si>
    <t>IRENE - WAKONDA</t>
  </si>
  <si>
    <t>Iroquois 02-3</t>
  </si>
  <si>
    <t>IROQUOIS</t>
  </si>
  <si>
    <t>Jones County 37-3</t>
  </si>
  <si>
    <t>JONES COUNTY</t>
  </si>
  <si>
    <t>Kadoka Area 35-2</t>
  </si>
  <si>
    <t>KADOKA AREA</t>
  </si>
  <si>
    <t>Kimball 07-2</t>
  </si>
  <si>
    <t>KIMBALL</t>
  </si>
  <si>
    <t>Lake Preston 38-3</t>
  </si>
  <si>
    <t>LAKE PRESTON</t>
  </si>
  <si>
    <t>Langford Area 45-5</t>
  </si>
  <si>
    <t>LANGFORD AREA</t>
  </si>
  <si>
    <t>Lead-Deadwood 40-1</t>
  </si>
  <si>
    <t>LEAD-DEADWOOD</t>
  </si>
  <si>
    <t>Lemmon 52-4</t>
  </si>
  <si>
    <t>LEMMON</t>
  </si>
  <si>
    <t>Lennox 41-4</t>
  </si>
  <si>
    <t>LENNOX</t>
  </si>
  <si>
    <t>Leola 44-2</t>
  </si>
  <si>
    <t>LEOLA</t>
  </si>
  <si>
    <t>Lyman 42-1</t>
  </si>
  <si>
    <t>LYMAN</t>
  </si>
  <si>
    <t>Madison Central 39-2</t>
  </si>
  <si>
    <t>MADISON CENTRAL</t>
  </si>
  <si>
    <t>Marion 60-3</t>
  </si>
  <si>
    <t>MARION</t>
  </si>
  <si>
    <t>McCook Central 43-7</t>
  </si>
  <si>
    <t>MC COOK CENTRAL</t>
  </si>
  <si>
    <t>McIntosh 15-1</t>
  </si>
  <si>
    <t>MC INTOSH</t>
  </si>
  <si>
    <t>McLaughlin 15-2</t>
  </si>
  <si>
    <t>MC LAUGHLIN</t>
  </si>
  <si>
    <t>Meade 46-1</t>
  </si>
  <si>
    <t>MEADE</t>
  </si>
  <si>
    <t>Menno 33-2</t>
  </si>
  <si>
    <t>MENNO</t>
  </si>
  <si>
    <t>Milbank 25-4</t>
  </si>
  <si>
    <t>MILBANK</t>
  </si>
  <si>
    <t>Miller 29-4</t>
  </si>
  <si>
    <t>MILLER AREA</t>
  </si>
  <si>
    <t>Mitchell 17-2</t>
  </si>
  <si>
    <t>MITCHELL</t>
  </si>
  <si>
    <t>Mobridge-Pollock 62-6</t>
  </si>
  <si>
    <t>MOBRIDGE - POLLOCK</t>
  </si>
  <si>
    <t>Montrose 43-2</t>
  </si>
  <si>
    <t>MONTROSE</t>
  </si>
  <si>
    <t>Mount Vernon 17-3</t>
  </si>
  <si>
    <t>MOUNT VERNON</t>
  </si>
  <si>
    <t>New Underwood 51-3</t>
  </si>
  <si>
    <t>NEW UNDERWOOD</t>
  </si>
  <si>
    <t>Newell 09-2</t>
  </si>
  <si>
    <t>NEWELL</t>
  </si>
  <si>
    <t>Northwestern Area 56-7</t>
  </si>
  <si>
    <t>NORTHWESTERN AREA</t>
  </si>
  <si>
    <t>Oelrichs 23-3</t>
  </si>
  <si>
    <t>OELRICHS</t>
  </si>
  <si>
    <t>Oglala Lakota 65-1</t>
  </si>
  <si>
    <t>Parker 60-4</t>
  </si>
  <si>
    <t>PARKER</t>
  </si>
  <si>
    <t>Parkston 33-3</t>
  </si>
  <si>
    <t>PARKSTON</t>
  </si>
  <si>
    <t>Pierre 32-2</t>
  </si>
  <si>
    <t>PIERRE</t>
  </si>
  <si>
    <t>Plankinton 01-1</t>
  </si>
  <si>
    <t>PLANKINTON</t>
  </si>
  <si>
    <t>Platte-Geddes 11-5</t>
  </si>
  <si>
    <t>PLATTE - GEDDES</t>
  </si>
  <si>
    <t>RAPID CITY</t>
  </si>
  <si>
    <t>Redfield 56-4</t>
  </si>
  <si>
    <t>REDFIELD</t>
  </si>
  <si>
    <t>Rosholt 54-4</t>
  </si>
  <si>
    <t>ROSHOLT</t>
  </si>
  <si>
    <t>Sanborn Central 55-5</t>
  </si>
  <si>
    <t>SANBORN CENTRAL</t>
  </si>
  <si>
    <t>Scotland 04-3</t>
  </si>
  <si>
    <t>SCOTLAND</t>
  </si>
  <si>
    <t>Selby Area 62-5</t>
  </si>
  <si>
    <t>SELBY AREA</t>
  </si>
  <si>
    <t>Sioux Falls 49-5</t>
  </si>
  <si>
    <t>SIOUX FALLS</t>
  </si>
  <si>
    <t>Sioux Valley 05-5</t>
  </si>
  <si>
    <t>SIOUX VALLEY</t>
  </si>
  <si>
    <t>Sisseton 54-2</t>
  </si>
  <si>
    <t>SISSETON PUBLIC</t>
  </si>
  <si>
    <t>South Central 26-5</t>
  </si>
  <si>
    <t>SOUTH CENTRAL</t>
  </si>
  <si>
    <t>Spearfish 40-2</t>
  </si>
  <si>
    <t>SPEARFISH</t>
  </si>
  <si>
    <t>Stanley County 57-1</t>
  </si>
  <si>
    <t>STANLEY COUNTY</t>
  </si>
  <si>
    <t>Summit 54-6</t>
  </si>
  <si>
    <t>SUMMIT</t>
  </si>
  <si>
    <t>Tea Area 41-5</t>
  </si>
  <si>
    <t>TEA AREA</t>
  </si>
  <si>
    <t>Timber Lake 20-3</t>
  </si>
  <si>
    <t>TIMBER LAKE</t>
  </si>
  <si>
    <t>Todd County 66-1</t>
  </si>
  <si>
    <t>TODD COUNTY</t>
  </si>
  <si>
    <t>Tripp-Delmont 33-5</t>
  </si>
  <si>
    <t>Tri-Valley 49-6</t>
  </si>
  <si>
    <t>TRI-VALLEY</t>
  </si>
  <si>
    <t>Vermillion 13-1</t>
  </si>
  <si>
    <t>VERMILLION</t>
  </si>
  <si>
    <t>Viborg-Hurley 60-6</t>
  </si>
  <si>
    <t>Wagner Community 11-4</t>
  </si>
  <si>
    <t>WAGNER COMMUNITY</t>
  </si>
  <si>
    <t>Wall 51-5</t>
  </si>
  <si>
    <t>WALL</t>
  </si>
  <si>
    <t>Warner 06-5</t>
  </si>
  <si>
    <t>WARNER</t>
  </si>
  <si>
    <t>Watertown 14-4</t>
  </si>
  <si>
    <t>WATERTOWN</t>
  </si>
  <si>
    <t>Waubay 18-3</t>
  </si>
  <si>
    <t>WAUBAY</t>
  </si>
  <si>
    <t>Waverly 14-5</t>
  </si>
  <si>
    <t>WAVERLY</t>
  </si>
  <si>
    <t>Webster Area 18-5</t>
  </si>
  <si>
    <t>WEBSTER AREA</t>
  </si>
  <si>
    <t>Wessington Springs 36-2</t>
  </si>
  <si>
    <t>WESSINGTON SPRINGS</t>
  </si>
  <si>
    <t>West Central 49-7</t>
  </si>
  <si>
    <t>WEST CENTRAL</t>
  </si>
  <si>
    <t>White Lake 01-3</t>
  </si>
  <si>
    <t>WHITE LAKE</t>
  </si>
  <si>
    <t>White River 47-1</t>
  </si>
  <si>
    <t>WHITE RIVER</t>
  </si>
  <si>
    <t>Willow Lake 12-3</t>
  </si>
  <si>
    <t>WILLOW LAKE</t>
  </si>
  <si>
    <t>Wilmot 54-7</t>
  </si>
  <si>
    <t>WILMOT</t>
  </si>
  <si>
    <t>Winner 59-2</t>
  </si>
  <si>
    <t>WINNER</t>
  </si>
  <si>
    <t>Wolsey-Wessington 02-6</t>
  </si>
  <si>
    <t>WOLSEY - WESSINGTON</t>
  </si>
  <si>
    <t>Woonsocket 55-4</t>
  </si>
  <si>
    <t>WOONSOCKET</t>
  </si>
  <si>
    <t>Yankton 63-3</t>
  </si>
  <si>
    <t>YANKTON</t>
  </si>
  <si>
    <t>SPECIAL EDUCATION</t>
  </si>
  <si>
    <t>AG</t>
  </si>
  <si>
    <t>ALCESTER-HUDSON</t>
  </si>
  <si>
    <t>BRIDGEWATER-EMERY</t>
  </si>
  <si>
    <t>COLMAN-EGAN</t>
  </si>
  <si>
    <t>CORSICA-STICKNEY</t>
  </si>
  <si>
    <t>DEUBROOK-AREA</t>
  </si>
  <si>
    <t>FAULKTON AREA</t>
  </si>
  <si>
    <t>HERRIED</t>
  </si>
  <si>
    <t>IPSWICH</t>
  </si>
  <si>
    <t>KADOKA</t>
  </si>
  <si>
    <t>LANGFORD</t>
  </si>
  <si>
    <t>MADISON  CENTRAL</t>
  </si>
  <si>
    <t>OGLALA LAKOTA</t>
  </si>
  <si>
    <t>TEA</t>
  </si>
  <si>
    <t>TRIPP-DELMONT</t>
  </si>
  <si>
    <t>VIBORG-HURLEY</t>
  </si>
  <si>
    <t>WEBSTER</t>
  </si>
  <si>
    <t>Other</t>
  </si>
  <si>
    <t>District Number</t>
  </si>
  <si>
    <t>District Name</t>
  </si>
  <si>
    <t>Pub FE ADM</t>
  </si>
  <si>
    <t>Non Pub FE ADM</t>
  </si>
  <si>
    <t>Home School FE ADM</t>
  </si>
  <si>
    <t>Level 1</t>
  </si>
  <si>
    <t>Count of Students in LEVEL ONE Disability</t>
  </si>
  <si>
    <t>Count of Students in LEVEL TWO Disability</t>
  </si>
  <si>
    <t>Count of Students in LEVEL THREE Disability</t>
  </si>
  <si>
    <t>Count of Students in LEVEL FOUR Disability</t>
  </si>
  <si>
    <t>Count of Students in LEVEL FIVE Disability</t>
  </si>
  <si>
    <t>Count of Students in LEVEL SIX Disability</t>
  </si>
  <si>
    <t>TOTAL Level One Student Count</t>
  </si>
  <si>
    <t>TOTAL SPECIAL EDUCATION NEED (Sum of disability levels 1-6)</t>
  </si>
  <si>
    <t>Taxable</t>
  </si>
  <si>
    <t>Local Effort</t>
  </si>
  <si>
    <t>Mobile Home Owner Occupied</t>
  </si>
  <si>
    <t xml:space="preserve">Utility </t>
  </si>
  <si>
    <t>Ag Disc</t>
  </si>
  <si>
    <t>OO Disc</t>
  </si>
  <si>
    <t>M Disc</t>
  </si>
  <si>
    <t>MOO Disc</t>
  </si>
  <si>
    <t>Oth Disc</t>
  </si>
  <si>
    <t>Ag TIF</t>
  </si>
  <si>
    <t>OO TIF</t>
  </si>
  <si>
    <t>M TIF</t>
  </si>
  <si>
    <t>Oth TIF</t>
  </si>
  <si>
    <t>Total Ag</t>
  </si>
  <si>
    <t>Total OO</t>
  </si>
  <si>
    <t>Total Other</t>
  </si>
  <si>
    <t>Dist#</t>
  </si>
  <si>
    <t>Faulkton Area 24-4</t>
  </si>
  <si>
    <t>Rapid City 51-4</t>
  </si>
  <si>
    <t>DISTRICT #</t>
  </si>
  <si>
    <t>DISTRICT NAME</t>
  </si>
  <si>
    <t>Effort Factor</t>
  </si>
  <si>
    <t>1st Half Fiscal Year State Aid:</t>
  </si>
  <si>
    <t>Total</t>
  </si>
  <si>
    <t>Special Education State Aid:</t>
  </si>
  <si>
    <t>Excess Fund Balance Calculation Adjustment</t>
  </si>
  <si>
    <t>2nd Half Fiscal Year State Aid:</t>
  </si>
  <si>
    <t>Agricultural
 (Ag)</t>
  </si>
  <si>
    <t>Owner 
Occupied 
(OO)</t>
  </si>
  <si>
    <t>Mobile 
Home</t>
  </si>
  <si>
    <t>MOO 
TIF</t>
  </si>
  <si>
    <t>Total Valuation</t>
  </si>
  <si>
    <t>Sch Name</t>
  </si>
  <si>
    <t>Ag Val</t>
  </si>
  <si>
    <t>OO Val</t>
  </si>
  <si>
    <t>M Val</t>
  </si>
  <si>
    <t>MOO Val</t>
  </si>
  <si>
    <t>Oth Val</t>
  </si>
  <si>
    <t>Utility Val</t>
  </si>
  <si>
    <t>MOO TIF</t>
  </si>
  <si>
    <t>OLDHAM-RAMONA-RUTLAND</t>
  </si>
  <si>
    <t>Oldham-Ramona-Rutland 39-6</t>
  </si>
  <si>
    <t>Step 1:</t>
  </si>
  <si>
    <t>A</t>
  </si>
  <si>
    <t>Step 2:</t>
  </si>
  <si>
    <t>B</t>
  </si>
  <si>
    <t>Step 3:</t>
  </si>
  <si>
    <t>C</t>
  </si>
  <si>
    <t>D</t>
  </si>
  <si>
    <t>Total Impact Aid Revenue</t>
  </si>
  <si>
    <t>E</t>
  </si>
  <si>
    <t>(sum of C+D)</t>
  </si>
  <si>
    <t>Step 4:</t>
  </si>
  <si>
    <t>Adjusted SE Fund Balance for state aid purposes</t>
  </si>
  <si>
    <t>F</t>
  </si>
  <si>
    <t>(B minus E)</t>
  </si>
  <si>
    <t>Step 5:</t>
  </si>
  <si>
    <t>G</t>
  </si>
  <si>
    <t>Step 6:</t>
  </si>
  <si>
    <t>Allowable SE Fund Balance</t>
  </si>
  <si>
    <t>H</t>
  </si>
  <si>
    <t>Step 7:</t>
  </si>
  <si>
    <t>Adjustment to Special Education State Aid</t>
  </si>
  <si>
    <t>I</t>
  </si>
  <si>
    <t>(F minus H)</t>
  </si>
  <si>
    <r>
      <t xml:space="preserve">Total Need x .5 </t>
    </r>
    <r>
      <rPr>
        <u/>
        <sz val="8"/>
        <rFont val="Calibri"/>
        <family val="2"/>
        <scheme val="minor"/>
      </rPr>
      <t>minus</t>
    </r>
    <r>
      <rPr>
        <sz val="8"/>
        <rFont val="Calibri"/>
        <family val="2"/>
        <scheme val="minor"/>
      </rPr>
      <t xml:space="preserve"> Excess Fund Balance x .5 minus 1st half local effort x 1st half local levy effort.</t>
    </r>
  </si>
  <si>
    <t>Enter Total Impact Aid Revenue (4111)</t>
  </si>
  <si>
    <t>Enter Total Impact Aid Transferred In (5110)</t>
  </si>
  <si>
    <r>
      <t xml:space="preserve">Allowable SE Fund Balance is 25% of special education expenditures or $100,000, whichever is greater, </t>
    </r>
    <r>
      <rPr>
        <b/>
        <u/>
        <sz val="12"/>
        <rFont val="Calibri"/>
        <family val="2"/>
        <scheme val="minor"/>
      </rPr>
      <t>UNLESS</t>
    </r>
    <r>
      <rPr>
        <sz val="12"/>
        <rFont val="Calibri"/>
        <family val="2"/>
        <scheme val="minor"/>
      </rPr>
      <t xml:space="preserve"> Extraordinary Cost Funds are received.  Recipients of ECF funding are allowed a fund balance of 10% or less of annual special education expenditures.</t>
    </r>
  </si>
  <si>
    <t>Colome 59-3</t>
  </si>
  <si>
    <t>COLOME</t>
  </si>
  <si>
    <t>WOLSEY-WESSINGTON</t>
  </si>
  <si>
    <t>PLATTE-GEDDES</t>
  </si>
  <si>
    <t>IRENE-WAKONDA</t>
  </si>
  <si>
    <t>HIGHMORE-HARROLD</t>
  </si>
  <si>
    <t>MCCOOK CENTRAL</t>
  </si>
  <si>
    <t>HITCHCOCK-TULARE</t>
  </si>
  <si>
    <t>AGAR-BLUNT-ONIDA</t>
  </si>
  <si>
    <t>MOBRIDGE-POLLOCK</t>
  </si>
  <si>
    <t>Levy Effort based on Pay 2026</t>
  </si>
  <si>
    <t>Total # of students with primary disability of multiple disabilities as per State Child Count, Dec 2024.</t>
  </si>
  <si>
    <t>1st Half Local Effort</t>
  </si>
  <si>
    <t>FY2027 Special Education Excess Fund Balance Calculation - Budget</t>
  </si>
  <si>
    <t>as of 2/10/2026</t>
  </si>
  <si>
    <t>Enter Total FY2026 Special Education Fund Expenditures</t>
  </si>
  <si>
    <t>Enter FY2026 TOTAL Fund Balance (700s)</t>
  </si>
  <si>
    <t>Total Impact Aid Receipted or Transferred In for FY2026</t>
  </si>
  <si>
    <t>Enter Amount of Extraordinary Cost Funds received in FY2026</t>
  </si>
  <si>
    <t>Fall 2025 State Aid Fall Enrollment of Your School District</t>
  </si>
  <si>
    <t>Fall 2025 Fall Count of Parochial/Christian Schools in Your District</t>
  </si>
  <si>
    <t xml:space="preserve">Fall 2025 Fall Count of Alternative Instruction Students in Your District </t>
  </si>
  <si>
    <t>Level Two Total Need (Level 2 student count x $15,957)</t>
  </si>
  <si>
    <t>Total # of students with primary disability of cognitive disability or emotional behavioral disability as per State Child Count, Dec 2025.</t>
  </si>
  <si>
    <t>Total # of students with primary disability of hearing loss, deafness, visual loss, deaf-blindness, orthopedic impairment or traumatic brain injury as per State Child Count, Dec 2025.</t>
  </si>
  <si>
    <t>Level Three Total Need (Level 3 student count x $21,045)</t>
  </si>
  <si>
    <t>Level Four Total Need (Level 4 student count x $18,029)</t>
  </si>
  <si>
    <t>Total # of students with primary disability of autism as per State Child Count, Dec 2025.</t>
  </si>
  <si>
    <t>Level Five Total Need (Level 5 student count x $38,058)</t>
  </si>
  <si>
    <t>Total # of children ages 0-2 identified as prolonged assistance, Dec 2025.</t>
  </si>
  <si>
    <t>Level Six Total Need (Level 6 student count x $12,207)</t>
  </si>
  <si>
    <t>Level One Total Need (Level 1 student count x 10.84% x $7,874)</t>
  </si>
  <si>
    <t>1st Half FY2027 Local Effort (Pay 2026 Valuation &amp; SE Levy)</t>
  </si>
  <si>
    <t>Local Effort - Property Taxes 2nd Half Pay 2026</t>
  </si>
  <si>
    <t>Actual Pay 2026 Special Education Levy</t>
  </si>
  <si>
    <t>2nd Half FY2027 Local Effort Projection (1st Half Pay 2027)</t>
  </si>
  <si>
    <r>
      <t>2025 Pay 2026 Valuation (as of 1/</t>
    </r>
    <r>
      <rPr>
        <sz val="11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>/2026)</t>
    </r>
  </si>
  <si>
    <t>Assumed Pay 2027 Valuation Growth %</t>
  </si>
  <si>
    <r>
      <rPr>
        <u/>
        <sz val="12"/>
        <color theme="1"/>
        <rFont val="Calibri"/>
        <family val="2"/>
        <scheme val="minor"/>
      </rPr>
      <t>Estimated</t>
    </r>
    <r>
      <rPr>
        <sz val="12"/>
        <color theme="1"/>
        <rFont val="Calibri"/>
        <family val="2"/>
        <scheme val="minor"/>
      </rPr>
      <t xml:space="preserve"> 2026 Pay 2027 Valuation</t>
    </r>
  </si>
  <si>
    <t>Estimated 2nd Half Local Effort - (1st Half Pay 2027)</t>
  </si>
  <si>
    <t>District Pay 2027 Special Education Levy</t>
  </si>
  <si>
    <t>Levy Effort based on Pay 2027</t>
  </si>
  <si>
    <t>FINAL Pay 2026 Valuations, by School District</t>
  </si>
  <si>
    <t>as of 1/7/2026</t>
  </si>
  <si>
    <t>Sch DIst</t>
  </si>
  <si>
    <t>WAKPALA</t>
  </si>
  <si>
    <t>MILLER</t>
  </si>
  <si>
    <t>Pay 2026 School District Levies</t>
  </si>
  <si>
    <t>Wakpala 15-3</t>
  </si>
  <si>
    <t>as of 2/17/2026</t>
  </si>
  <si>
    <t>FY2027 Special Education State Aid Calculator - Based on Proposed 0% 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</si>
</sst>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_(&quot;$&quot;* #,##0.000_);_(&quot;$&quot;* \(#,##0.000\);_(&quot;$&quot;* &quot;-&quot;??_);_(@_)"/>
    <numFmt numFmtId="167" formatCode="0.0%"/>
    <numFmt numFmtId="168" formatCode="&quot;$&quot;#,##0"/>
    <numFmt numFmtId="169" formatCode="0.000"/>
    <numFmt numFmtId="170" formatCode="&quot;$&quot;#,##0.000_);\(&quot;$&quot;#,##0.000\)"/>
  </numFmts>
  <fonts count="51" x14ac:knownFonts="1">
    <font>
      <sz val="10"/>
      <name val="Comic Sans MS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omic Sans MS"/>
      <family val="4"/>
    </font>
    <font>
      <sz val="10"/>
      <name val="Comic Sans MS"/>
      <family val="4"/>
    </font>
    <font>
      <sz val="10"/>
      <color indexed="8"/>
      <name val="Arial"/>
      <family val="2"/>
    </font>
    <font>
      <sz val="11"/>
      <color theme="1"/>
      <name val="Segoe UI"/>
      <family val="2"/>
    </font>
    <font>
      <sz val="11"/>
      <color indexed="8"/>
      <name val="Calibri"/>
      <family val="2"/>
    </font>
    <font>
      <sz val="10"/>
      <name val="Calibri"/>
      <family val="2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5" tint="-0.249977111117893"/>
      <name val="Calibri"/>
      <family val="2"/>
      <scheme val="minor"/>
    </font>
    <font>
      <b/>
      <sz val="9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2"/>
      <color theme="5" tint="-0.249977111117893"/>
      <name val="Calibri"/>
      <family val="2"/>
      <scheme val="minor"/>
    </font>
    <font>
      <b/>
      <sz val="18"/>
      <color theme="5" tint="-0.249977111117893"/>
      <name val="Calibri"/>
      <family val="2"/>
      <scheme val="minor"/>
    </font>
    <font>
      <b/>
      <u/>
      <sz val="10"/>
      <name val="Calibri"/>
      <family val="2"/>
      <scheme val="minor"/>
    </font>
    <font>
      <b/>
      <u/>
      <sz val="16"/>
      <name val="Calibri"/>
      <family val="2"/>
      <scheme val="minor"/>
    </font>
    <font>
      <u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5"/>
      <name val="Calibri"/>
      <family val="2"/>
      <scheme val="minor"/>
    </font>
    <font>
      <sz val="10"/>
      <name val="Arial"/>
      <family val="2"/>
    </font>
    <font>
      <sz val="10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7B78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73">
    <xf numFmtId="0" fontId="0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3" fillId="0" borderId="0"/>
    <xf numFmtId="0" fontId="14" fillId="0" borderId="0"/>
    <xf numFmtId="43" fontId="14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3" fillId="0" borderId="0"/>
    <xf numFmtId="0" fontId="8" fillId="0" borderId="0"/>
    <xf numFmtId="0" fontId="7" fillId="0" borderId="0"/>
    <xf numFmtId="0" fontId="1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5" fillId="0" borderId="0"/>
    <xf numFmtId="0" fontId="4" fillId="0" borderId="0"/>
    <xf numFmtId="0" fontId="49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1">
    <xf numFmtId="0" fontId="0" fillId="0" borderId="0" xfId="0"/>
    <xf numFmtId="0" fontId="15" fillId="4" borderId="4" xfId="17" applyFont="1" applyFill="1" applyBorder="1" applyAlignment="1">
      <alignment horizontal="center"/>
    </xf>
    <xf numFmtId="0" fontId="8" fillId="0" borderId="0" xfId="14"/>
    <xf numFmtId="0" fontId="15" fillId="0" borderId="15" xfId="17" applyFont="1" applyBorder="1" applyAlignment="1">
      <alignment horizontal="right"/>
    </xf>
    <xf numFmtId="0" fontId="15" fillId="0" borderId="15" xfId="17" applyFont="1" applyBorder="1"/>
    <xf numFmtId="0" fontId="16" fillId="0" borderId="2" xfId="8" applyFont="1" applyBorder="1"/>
    <xf numFmtId="2" fontId="16" fillId="0" borderId="0" xfId="8" applyNumberFormat="1" applyFont="1"/>
    <xf numFmtId="0" fontId="23" fillId="4" borderId="4" xfId="5" applyFont="1" applyFill="1" applyBorder="1" applyAlignment="1">
      <alignment horizontal="center"/>
    </xf>
    <xf numFmtId="0" fontId="23" fillId="0" borderId="0" xfId="8" applyFont="1"/>
    <xf numFmtId="2" fontId="23" fillId="0" borderId="0" xfId="8" applyNumberFormat="1" applyFont="1"/>
    <xf numFmtId="168" fontId="30" fillId="11" borderId="21" xfId="20" applyNumberFormat="1" applyFont="1" applyFill="1" applyBorder="1" applyAlignment="1" applyProtection="1">
      <alignment wrapText="1"/>
      <protection locked="0"/>
    </xf>
    <xf numFmtId="0" fontId="30" fillId="9" borderId="0" xfId="20" applyFont="1" applyFill="1" applyAlignment="1">
      <alignment horizontal="center"/>
    </xf>
    <xf numFmtId="168" fontId="20" fillId="11" borderId="21" xfId="20" applyNumberFormat="1" applyFont="1" applyFill="1" applyBorder="1" applyAlignment="1" applyProtection="1">
      <alignment wrapText="1"/>
      <protection locked="0"/>
    </xf>
    <xf numFmtId="168" fontId="20" fillId="11" borderId="3" xfId="20" applyNumberFormat="1" applyFont="1" applyFill="1" applyBorder="1" applyProtection="1">
      <protection locked="0"/>
    </xf>
    <xf numFmtId="168" fontId="30" fillId="0" borderId="22" xfId="20" applyNumberFormat="1" applyFont="1" applyBorder="1"/>
    <xf numFmtId="168" fontId="30" fillId="0" borderId="21" xfId="20" applyNumberFormat="1" applyFont="1" applyBorder="1" applyAlignment="1">
      <alignment wrapText="1"/>
    </xf>
    <xf numFmtId="168" fontId="30" fillId="0" borderId="21" xfId="20" applyNumberFormat="1" applyFont="1" applyBorder="1"/>
    <xf numFmtId="0" fontId="34" fillId="0" borderId="0" xfId="0" applyFont="1" applyFill="1" applyBorder="1" applyAlignment="1" applyProtection="1">
      <alignment horizontal="left" vertical="center"/>
    </xf>
    <xf numFmtId="0" fontId="27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 applyProtection="1">
      <alignment vertical="center"/>
      <protection locked="0"/>
    </xf>
    <xf numFmtId="0" fontId="35" fillId="0" borderId="0" xfId="0" applyFont="1" applyFill="1" applyBorder="1" applyAlignment="1" applyProtection="1">
      <alignment horizontal="left" vertical="center"/>
    </xf>
    <xf numFmtId="0" fontId="36" fillId="0" borderId="0" xfId="0" applyFont="1" applyFill="1" applyBorder="1" applyAlignment="1" applyProtection="1">
      <alignment horizontal="center" vertical="center"/>
    </xf>
    <xf numFmtId="0" fontId="32" fillId="0" borderId="0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 applyProtection="1">
      <alignment vertical="center"/>
      <protection locked="0"/>
    </xf>
    <xf numFmtId="0" fontId="20" fillId="0" borderId="0" xfId="0" applyFont="1" applyFill="1" applyBorder="1" applyAlignment="1">
      <alignment vertical="center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34" fillId="0" borderId="0" xfId="0" applyFont="1" applyFill="1" applyBorder="1" applyAlignment="1">
      <alignment horizontal="center" vertical="center"/>
    </xf>
    <xf numFmtId="49" fontId="27" fillId="0" borderId="0" xfId="0" applyNumberFormat="1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29" fillId="0" borderId="10" xfId="0" applyFont="1" applyFill="1" applyBorder="1" applyAlignment="1" applyProtection="1">
      <alignment vertical="center"/>
    </xf>
    <xf numFmtId="0" fontId="32" fillId="0" borderId="3" xfId="0" applyFont="1" applyFill="1" applyBorder="1" applyAlignment="1" applyProtection="1">
      <alignment vertical="center"/>
    </xf>
    <xf numFmtId="49" fontId="20" fillId="0" borderId="3" xfId="0" applyNumberFormat="1" applyFont="1" applyFill="1" applyBorder="1" applyAlignment="1" applyProtection="1">
      <alignment vertical="center"/>
    </xf>
    <xf numFmtId="0" fontId="39" fillId="0" borderId="11" xfId="0" applyFont="1" applyFill="1" applyBorder="1" applyAlignment="1" applyProtection="1">
      <alignment horizontal="left" vertical="center" wrapText="1"/>
    </xf>
    <xf numFmtId="0" fontId="20" fillId="0" borderId="1" xfId="0" applyFont="1" applyFill="1" applyBorder="1" applyAlignment="1" applyProtection="1">
      <alignment vertical="center"/>
    </xf>
    <xf numFmtId="0" fontId="21" fillId="0" borderId="0" xfId="0" applyFont="1" applyFill="1" applyBorder="1" applyAlignment="1" applyProtection="1">
      <alignment vertical="center"/>
    </xf>
    <xf numFmtId="49" fontId="20" fillId="0" borderId="0" xfId="0" applyNumberFormat="1" applyFont="1" applyFill="1" applyBorder="1" applyAlignment="1" applyProtection="1">
      <alignment vertical="center"/>
    </xf>
    <xf numFmtId="0" fontId="20" fillId="0" borderId="12" xfId="0" applyFont="1" applyFill="1" applyBorder="1" applyAlignment="1" applyProtection="1">
      <alignment horizontal="left" vertical="center" wrapText="1"/>
    </xf>
    <xf numFmtId="0" fontId="20" fillId="0" borderId="1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horizontal="left" vertical="center"/>
    </xf>
    <xf numFmtId="0" fontId="29" fillId="0" borderId="1" xfId="0" applyFont="1" applyFill="1" applyBorder="1" applyAlignment="1" applyProtection="1">
      <alignment horizontal="left" vertical="center" indent="2"/>
    </xf>
    <xf numFmtId="0" fontId="29" fillId="0" borderId="0" xfId="0" applyFont="1" applyFill="1" applyBorder="1" applyAlignment="1" applyProtection="1">
      <alignment horizontal="left" vertical="center"/>
    </xf>
    <xf numFmtId="4" fontId="29" fillId="0" borderId="6" xfId="0" applyNumberFormat="1" applyFont="1" applyFill="1" applyBorder="1" applyAlignment="1" applyProtection="1">
      <alignment horizontal="right" vertical="center"/>
    </xf>
    <xf numFmtId="0" fontId="20" fillId="0" borderId="12" xfId="0" applyFont="1" applyFill="1" applyBorder="1" applyAlignment="1" applyProtection="1">
      <alignment vertical="center"/>
    </xf>
    <xf numFmtId="0" fontId="30" fillId="0" borderId="1" xfId="0" applyFont="1" applyFill="1" applyBorder="1" applyAlignment="1" applyProtection="1">
      <alignment horizontal="left"/>
    </xf>
    <xf numFmtId="0" fontId="30" fillId="0" borderId="0" xfId="0" applyFont="1" applyFill="1" applyBorder="1" applyAlignment="1" applyProtection="1">
      <alignment horizontal="left"/>
    </xf>
    <xf numFmtId="6" fontId="30" fillId="0" borderId="0" xfId="0" applyNumberFormat="1" applyFont="1" applyFill="1" applyBorder="1" applyAlignment="1" applyProtection="1">
      <alignment horizontal="right"/>
    </xf>
    <xf numFmtId="49" fontId="20" fillId="0" borderId="12" xfId="0" applyNumberFormat="1" applyFont="1" applyFill="1" applyBorder="1" applyAlignment="1" applyProtection="1"/>
    <xf numFmtId="0" fontId="20" fillId="0" borderId="0" xfId="0" applyFont="1" applyFill="1" applyBorder="1" applyAlignment="1" applyProtection="1">
      <protection locked="0"/>
    </xf>
    <xf numFmtId="0" fontId="20" fillId="0" borderId="0" xfId="0" applyFont="1" applyFill="1" applyBorder="1" applyAlignment="1"/>
    <xf numFmtId="0" fontId="20" fillId="0" borderId="13" xfId="0" applyFont="1" applyFill="1" applyBorder="1" applyAlignment="1" applyProtection="1">
      <alignment vertical="center"/>
    </xf>
    <xf numFmtId="0" fontId="20" fillId="0" borderId="5" xfId="0" applyFont="1" applyFill="1" applyBorder="1" applyAlignment="1" applyProtection="1">
      <alignment vertical="center"/>
    </xf>
    <xf numFmtId="0" fontId="20" fillId="0" borderId="14" xfId="0" applyFont="1" applyFill="1" applyBorder="1" applyAlignment="1" applyProtection="1">
      <alignment vertical="center"/>
    </xf>
    <xf numFmtId="0" fontId="29" fillId="0" borderId="1" xfId="0" applyFont="1" applyFill="1" applyBorder="1" applyAlignment="1" applyProtection="1">
      <alignment horizontal="left" vertical="center"/>
    </xf>
    <xf numFmtId="0" fontId="32" fillId="0" borderId="0" xfId="0" applyFont="1" applyFill="1" applyBorder="1" applyAlignment="1" applyProtection="1">
      <alignment horizontal="left" vertical="center"/>
    </xf>
    <xf numFmtId="0" fontId="29" fillId="9" borderId="6" xfId="0" applyFont="1" applyFill="1" applyBorder="1" applyAlignment="1" applyProtection="1">
      <alignment horizontal="right" vertical="center"/>
      <protection locked="0"/>
    </xf>
    <xf numFmtId="0" fontId="32" fillId="0" borderId="12" xfId="0" applyFont="1" applyFill="1" applyBorder="1" applyAlignment="1" applyProtection="1">
      <alignment horizontal="left" vertical="center"/>
    </xf>
    <xf numFmtId="0" fontId="33" fillId="0" borderId="1" xfId="0" applyFont="1" applyFill="1" applyBorder="1" applyAlignment="1" applyProtection="1">
      <alignment horizontal="left" vertical="center"/>
    </xf>
    <xf numFmtId="0" fontId="21" fillId="0" borderId="0" xfId="0" applyFont="1" applyFill="1" applyBorder="1" applyAlignment="1" applyProtection="1">
      <alignment horizontal="left" vertical="center" wrapText="1"/>
    </xf>
    <xf numFmtId="0" fontId="29" fillId="0" borderId="12" xfId="0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horizontal="left" vertical="center"/>
    </xf>
    <xf numFmtId="0" fontId="30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vertical="center"/>
    </xf>
    <xf numFmtId="0" fontId="31" fillId="0" borderId="12" xfId="0" applyFont="1" applyFill="1" applyBorder="1" applyAlignment="1" applyProtection="1">
      <alignment horizontal="center" vertical="center"/>
    </xf>
    <xf numFmtId="0" fontId="30" fillId="0" borderId="13" xfId="0" applyFont="1" applyFill="1" applyBorder="1" applyAlignment="1" applyProtection="1">
      <alignment horizontal="left" vertical="center"/>
    </xf>
    <xf numFmtId="0" fontId="30" fillId="0" borderId="5" xfId="0" applyFont="1" applyFill="1" applyBorder="1" applyAlignment="1" applyProtection="1">
      <alignment horizontal="left" vertical="center"/>
    </xf>
    <xf numFmtId="6" fontId="29" fillId="0" borderId="5" xfId="0" applyNumberFormat="1" applyFont="1" applyFill="1" applyBorder="1" applyAlignment="1" applyProtection="1">
      <alignment horizontal="right"/>
    </xf>
    <xf numFmtId="0" fontId="31" fillId="0" borderId="14" xfId="0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 applyProtection="1">
      <alignment horizontal="right" vertical="center" wrapText="1"/>
    </xf>
    <xf numFmtId="0" fontId="32" fillId="0" borderId="0" xfId="0" applyFont="1" applyFill="1" applyBorder="1" applyAlignment="1" applyProtection="1">
      <alignment horizontal="left" vertical="center"/>
      <protection locked="0"/>
    </xf>
    <xf numFmtId="6" fontId="30" fillId="0" borderId="5" xfId="0" applyNumberFormat="1" applyFont="1" applyFill="1" applyBorder="1" applyAlignment="1" applyProtection="1">
      <alignment horizontal="right"/>
    </xf>
    <xf numFmtId="165" fontId="31" fillId="0" borderId="0" xfId="0" applyNumberFormat="1" applyFont="1" applyFill="1" applyBorder="1" applyAlignment="1" applyProtection="1">
      <alignment vertical="center"/>
    </xf>
    <xf numFmtId="0" fontId="28" fillId="0" borderId="7" xfId="0" applyFont="1" applyFill="1" applyBorder="1" applyAlignment="1" applyProtection="1">
      <alignment horizontal="left" vertical="center"/>
    </xf>
    <xf numFmtId="0" fontId="40" fillId="0" borderId="8" xfId="0" applyFont="1" applyFill="1" applyBorder="1" applyAlignment="1" applyProtection="1">
      <alignment horizontal="left" vertical="center" wrapText="1"/>
    </xf>
    <xf numFmtId="0" fontId="41" fillId="0" borderId="0" xfId="0" applyFont="1" applyFill="1" applyBorder="1" applyAlignment="1" applyProtection="1">
      <alignment vertical="center" wrapText="1"/>
    </xf>
    <xf numFmtId="0" fontId="25" fillId="0" borderId="23" xfId="0" applyFont="1" applyFill="1" applyBorder="1" applyAlignment="1" applyProtection="1">
      <alignment horizontal="left"/>
    </xf>
    <xf numFmtId="0" fontId="25" fillId="0" borderId="24" xfId="0" applyFont="1" applyFill="1" applyBorder="1" applyAlignment="1" applyProtection="1">
      <alignment horizontal="left"/>
    </xf>
    <xf numFmtId="0" fontId="26" fillId="0" borderId="0" xfId="0" applyFont="1" applyFill="1" applyBorder="1" applyAlignment="1" applyProtection="1">
      <alignment vertical="center"/>
      <protection locked="0"/>
    </xf>
    <xf numFmtId="0" fontId="2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horizontal="left"/>
    </xf>
    <xf numFmtId="0" fontId="25" fillId="0" borderId="10" xfId="0" applyFont="1" applyFill="1" applyBorder="1" applyAlignment="1" applyProtection="1">
      <alignment horizontal="left"/>
    </xf>
    <xf numFmtId="0" fontId="25" fillId="0" borderId="18" xfId="0" applyFont="1" applyFill="1" applyBorder="1" applyAlignment="1" applyProtection="1">
      <alignment horizontal="left"/>
    </xf>
    <xf numFmtId="0" fontId="25" fillId="0" borderId="11" xfId="0" applyFont="1" applyFill="1" applyBorder="1" applyAlignment="1" applyProtection="1">
      <alignment horizontal="left"/>
    </xf>
    <xf numFmtId="0" fontId="42" fillId="0" borderId="1" xfId="0" applyFont="1" applyBorder="1" applyAlignment="1" applyProtection="1">
      <alignment horizontal="left"/>
    </xf>
    <xf numFmtId="6" fontId="30" fillId="0" borderId="12" xfId="0" applyNumberFormat="1" applyFont="1" applyFill="1" applyBorder="1" applyAlignment="1" applyProtection="1">
      <alignment horizontal="right" vertical="center" indent="1"/>
    </xf>
    <xf numFmtId="0" fontId="31" fillId="0" borderId="0" xfId="0" applyFont="1" applyFill="1" applyBorder="1" applyAlignment="1" applyProtection="1">
      <alignment vertical="center"/>
      <protection locked="0"/>
    </xf>
    <xf numFmtId="0" fontId="31" fillId="0" borderId="0" xfId="0" applyFont="1" applyFill="1" applyBorder="1" applyAlignment="1">
      <alignment vertical="center"/>
    </xf>
    <xf numFmtId="0" fontId="31" fillId="0" borderId="1" xfId="0" applyFont="1" applyFill="1" applyBorder="1" applyAlignment="1" applyProtection="1">
      <alignment horizontal="left" vertical="center"/>
    </xf>
    <xf numFmtId="170" fontId="31" fillId="0" borderId="0" xfId="1" applyNumberFormat="1" applyFont="1" applyFill="1" applyBorder="1" applyAlignment="1" applyProtection="1">
      <alignment horizontal="center" vertical="center"/>
    </xf>
    <xf numFmtId="49" fontId="31" fillId="0" borderId="12" xfId="0" applyNumberFormat="1" applyFont="1" applyFill="1" applyBorder="1" applyAlignment="1" applyProtection="1">
      <alignment vertical="center"/>
    </xf>
    <xf numFmtId="0" fontId="31" fillId="0" borderId="13" xfId="0" applyFont="1" applyFill="1" applyBorder="1" applyAlignment="1" applyProtection="1">
      <alignment horizontal="left" vertical="center"/>
    </xf>
    <xf numFmtId="9" fontId="31" fillId="0" borderId="5" xfId="1" applyNumberFormat="1" applyFont="1" applyFill="1" applyBorder="1" applyAlignment="1" applyProtection="1">
      <alignment horizontal="center" vertical="center"/>
    </xf>
    <xf numFmtId="0" fontId="30" fillId="0" borderId="14" xfId="0" applyFont="1" applyFill="1" applyBorder="1" applyAlignment="1" applyProtection="1">
      <alignment horizontal="left" vertical="center"/>
    </xf>
    <xf numFmtId="0" fontId="28" fillId="0" borderId="0" xfId="0" applyFont="1" applyFill="1" applyBorder="1" applyAlignment="1" applyProtection="1">
      <alignment horizontal="left" vertical="center"/>
    </xf>
    <xf numFmtId="0" fontId="28" fillId="0" borderId="7" xfId="0" applyFont="1" applyFill="1" applyBorder="1" applyAlignment="1" applyProtection="1">
      <alignment horizontal="left" vertical="center" wrapText="1"/>
    </xf>
    <xf numFmtId="0" fontId="28" fillId="0" borderId="8" xfId="0" applyFont="1" applyFill="1" applyBorder="1" applyAlignment="1" applyProtection="1">
      <alignment horizontal="left" vertical="center" wrapText="1"/>
    </xf>
    <xf numFmtId="6" fontId="25" fillId="0" borderId="9" xfId="0" applyNumberFormat="1" applyFont="1" applyFill="1" applyBorder="1" applyAlignment="1" applyProtection="1">
      <alignment horizontal="right" vertical="center"/>
    </xf>
    <xf numFmtId="0" fontId="33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vertical="center" wrapText="1"/>
    </xf>
    <xf numFmtId="0" fontId="25" fillId="0" borderId="3" xfId="0" applyFont="1" applyFill="1" applyBorder="1" applyAlignment="1" applyProtection="1">
      <alignment horizontal="left"/>
    </xf>
    <xf numFmtId="0" fontId="42" fillId="0" borderId="0" xfId="0" applyFont="1" applyBorder="1" applyAlignment="1" applyProtection="1">
      <alignment horizontal="center"/>
    </xf>
    <xf numFmtId="0" fontId="42" fillId="0" borderId="0" xfId="0" applyFont="1" applyBorder="1" applyAlignment="1" applyProtection="1">
      <alignment horizontal="center" wrapText="1"/>
    </xf>
    <xf numFmtId="0" fontId="42" fillId="0" borderId="12" xfId="0" applyFont="1" applyBorder="1" applyAlignment="1" applyProtection="1">
      <alignment horizontal="center"/>
    </xf>
    <xf numFmtId="6" fontId="20" fillId="0" borderId="0" xfId="0" applyNumberFormat="1" applyFont="1" applyFill="1" applyBorder="1" applyAlignment="1" applyProtection="1">
      <alignment vertical="center"/>
    </xf>
    <xf numFmtId="6" fontId="20" fillId="0" borderId="12" xfId="0" applyNumberFormat="1" applyFont="1" applyFill="1" applyBorder="1" applyAlignment="1" applyProtection="1">
      <alignment vertical="center"/>
    </xf>
    <xf numFmtId="0" fontId="44" fillId="0" borderId="1" xfId="0" applyFont="1" applyBorder="1" applyProtection="1"/>
    <xf numFmtId="0" fontId="29" fillId="0" borderId="12" xfId="0" applyFont="1" applyFill="1" applyBorder="1" applyAlignment="1" applyProtection="1">
      <alignment horizontal="left"/>
    </xf>
    <xf numFmtId="0" fontId="42" fillId="0" borderId="1" xfId="0" applyFont="1" applyBorder="1" applyProtection="1"/>
    <xf numFmtId="6" fontId="31" fillId="0" borderId="0" xfId="0" applyNumberFormat="1" applyFont="1" applyFill="1" applyBorder="1" applyAlignment="1" applyProtection="1">
      <alignment horizontal="right"/>
    </xf>
    <xf numFmtId="6" fontId="31" fillId="0" borderId="12" xfId="0" applyNumberFormat="1" applyFont="1" applyFill="1" applyBorder="1" applyAlignment="1" applyProtection="1">
      <alignment horizontal="right"/>
    </xf>
    <xf numFmtId="0" fontId="46" fillId="0" borderId="1" xfId="0" applyFont="1" applyBorder="1" applyAlignment="1" applyProtection="1">
      <alignment horizontal="left" vertical="center"/>
    </xf>
    <xf numFmtId="6" fontId="30" fillId="0" borderId="12" xfId="0" applyNumberFormat="1" applyFont="1" applyFill="1" applyBorder="1" applyAlignment="1" applyProtection="1">
      <alignment horizontal="right"/>
    </xf>
    <xf numFmtId="0" fontId="31" fillId="0" borderId="0" xfId="0" applyFont="1" applyFill="1" applyBorder="1" applyAlignment="1" applyProtection="1">
      <alignment horizontal="left" vertical="center"/>
      <protection locked="0"/>
    </xf>
    <xf numFmtId="0" fontId="31" fillId="0" borderId="0" xfId="0" applyFont="1" applyFill="1" applyBorder="1" applyAlignment="1">
      <alignment horizontal="left" vertical="center"/>
    </xf>
    <xf numFmtId="166" fontId="30" fillId="9" borderId="6" xfId="1" applyNumberFormat="1" applyFont="1" applyFill="1" applyBorder="1" applyAlignment="1" applyProtection="1">
      <alignment horizontal="center" vertical="center"/>
      <protection locked="0"/>
    </xf>
    <xf numFmtId="165" fontId="31" fillId="0" borderId="12" xfId="0" applyNumberFormat="1" applyFont="1" applyFill="1" applyBorder="1" applyAlignment="1" applyProtection="1">
      <alignment vertical="center"/>
    </xf>
    <xf numFmtId="9" fontId="31" fillId="0" borderId="5" xfId="1" applyNumberFormat="1" applyFont="1" applyFill="1" applyBorder="1" applyAlignment="1" applyProtection="1">
      <alignment horizontal="right" vertical="center"/>
    </xf>
    <xf numFmtId="166" fontId="31" fillId="0" borderId="14" xfId="1" applyNumberFormat="1" applyFont="1" applyFill="1" applyBorder="1" applyAlignment="1" applyProtection="1">
      <alignment horizontal="center" vertical="center"/>
    </xf>
    <xf numFmtId="0" fontId="33" fillId="0" borderId="0" xfId="0" applyFont="1" applyFill="1" applyBorder="1" applyAlignment="1" applyProtection="1">
      <alignment vertical="center" wrapText="1"/>
    </xf>
    <xf numFmtId="0" fontId="33" fillId="0" borderId="0" xfId="0" applyFont="1" applyFill="1" applyBorder="1" applyAlignment="1" applyProtection="1">
      <alignment vertical="center"/>
    </xf>
    <xf numFmtId="0" fontId="33" fillId="0" borderId="0" xfId="0" applyFont="1" applyFill="1" applyBorder="1" applyAlignment="1" applyProtection="1">
      <alignment vertical="center"/>
      <protection locked="0"/>
    </xf>
    <xf numFmtId="0" fontId="33" fillId="0" borderId="0" xfId="0" applyFont="1" applyFill="1" applyBorder="1" applyAlignment="1">
      <alignment vertical="center"/>
    </xf>
    <xf numFmtId="0" fontId="28" fillId="9" borderId="7" xfId="0" applyFont="1" applyFill="1" applyBorder="1" applyAlignment="1" applyProtection="1">
      <alignment horizontal="left" vertical="center" wrapText="1"/>
    </xf>
    <xf numFmtId="0" fontId="28" fillId="9" borderId="8" xfId="0" applyFont="1" applyFill="1" applyBorder="1" applyAlignment="1" applyProtection="1">
      <alignment horizontal="left" vertical="center" wrapText="1"/>
    </xf>
    <xf numFmtId="6" fontId="28" fillId="9" borderId="9" xfId="0" applyNumberFormat="1" applyFont="1" applyFill="1" applyBorder="1" applyAlignment="1" applyProtection="1">
      <alignment horizontal="right" vertical="center"/>
    </xf>
    <xf numFmtId="0" fontId="26" fillId="12" borderId="0" xfId="20" applyFont="1" applyFill="1" applyAlignment="1">
      <alignment horizontal="left" vertical="center"/>
    </xf>
    <xf numFmtId="0" fontId="27" fillId="12" borderId="0" xfId="20" applyFont="1" applyFill="1" applyAlignment="1">
      <alignment horizontal="left" vertical="center"/>
    </xf>
    <xf numFmtId="0" fontId="20" fillId="12" borderId="0" xfId="20" applyFont="1" applyFill="1" applyAlignment="1">
      <alignment horizontal="left" vertical="center"/>
    </xf>
    <xf numFmtId="0" fontId="30" fillId="12" borderId="0" xfId="20" applyFont="1" applyFill="1"/>
    <xf numFmtId="0" fontId="31" fillId="12" borderId="0" xfId="20" applyFont="1" applyFill="1"/>
    <xf numFmtId="0" fontId="20" fillId="12" borderId="0" xfId="20" applyFont="1" applyFill="1" applyAlignment="1">
      <alignment horizontal="right"/>
    </xf>
    <xf numFmtId="0" fontId="31" fillId="12" borderId="0" xfId="20" applyFont="1" applyFill="1" applyAlignment="1">
      <alignment horizontal="right" wrapText="1"/>
    </xf>
    <xf numFmtId="0" fontId="31" fillId="12" borderId="0" xfId="20" applyFont="1" applyFill="1" applyAlignment="1">
      <alignment horizontal="center" wrapText="1"/>
    </xf>
    <xf numFmtId="0" fontId="20" fillId="12" borderId="0" xfId="20" applyFont="1" applyFill="1"/>
    <xf numFmtId="0" fontId="32" fillId="12" borderId="0" xfId="20" applyFont="1" applyFill="1"/>
    <xf numFmtId="0" fontId="33" fillId="12" borderId="0" xfId="20" applyFont="1" applyFill="1"/>
    <xf numFmtId="0" fontId="20" fillId="12" borderId="0" xfId="20" applyFont="1" applyFill="1" applyAlignment="1">
      <alignment vertical="center"/>
    </xf>
    <xf numFmtId="0" fontId="22" fillId="12" borderId="0" xfId="20" applyFont="1" applyFill="1" applyAlignment="1">
      <alignment horizontal="left" wrapText="1"/>
    </xf>
    <xf numFmtId="0" fontId="29" fillId="12" borderId="0" xfId="20" applyFont="1" applyFill="1" applyAlignment="1">
      <alignment horizontal="left" wrapText="1"/>
    </xf>
    <xf numFmtId="0" fontId="31" fillId="12" borderId="0" xfId="20" applyFont="1" applyFill="1" applyAlignment="1">
      <alignment wrapText="1"/>
    </xf>
    <xf numFmtId="0" fontId="21" fillId="12" borderId="0" xfId="20" applyFont="1" applyFill="1" applyAlignment="1">
      <alignment horizontal="center"/>
    </xf>
    <xf numFmtId="0" fontId="33" fillId="12" borderId="0" xfId="20" applyFont="1" applyFill="1" applyAlignment="1">
      <alignment horizontal="center" wrapText="1"/>
    </xf>
    <xf numFmtId="0" fontId="21" fillId="12" borderId="0" xfId="20" applyFont="1" applyFill="1" applyAlignment="1">
      <alignment horizontal="center" wrapText="1"/>
    </xf>
    <xf numFmtId="168" fontId="20" fillId="12" borderId="0" xfId="20" applyNumberFormat="1" applyFont="1" applyFill="1"/>
    <xf numFmtId="0" fontId="30" fillId="12" borderId="0" xfId="20" applyFont="1" applyFill="1" applyAlignment="1">
      <alignment horizontal="center"/>
    </xf>
    <xf numFmtId="168" fontId="32" fillId="12" borderId="0" xfId="20" applyNumberFormat="1" applyFont="1" applyFill="1"/>
    <xf numFmtId="0" fontId="32" fillId="12" borderId="0" xfId="20" applyFont="1" applyFill="1" applyAlignment="1">
      <alignment horizontal="center"/>
    </xf>
    <xf numFmtId="168" fontId="30" fillId="12" borderId="0" xfId="20" applyNumberFormat="1" applyFont="1" applyFill="1" applyAlignment="1">
      <alignment wrapText="1"/>
    </xf>
    <xf numFmtId="0" fontId="31" fillId="12" borderId="0" xfId="20" applyFont="1" applyFill="1" applyAlignment="1">
      <alignment horizontal="left" wrapText="1"/>
    </xf>
    <xf numFmtId="0" fontId="31" fillId="12" borderId="0" xfId="20" applyFont="1" applyFill="1" applyAlignment="1">
      <alignment horizontal="centerContinuous" wrapText="1"/>
    </xf>
    <xf numFmtId="6" fontId="25" fillId="0" borderId="6" xfId="0" applyNumberFormat="1" applyFont="1" applyFill="1" applyBorder="1" applyAlignment="1" applyProtection="1">
      <alignment horizontal="right"/>
    </xf>
    <xf numFmtId="6" fontId="48" fillId="0" borderId="9" xfId="0" applyNumberFormat="1" applyFont="1" applyFill="1" applyBorder="1" applyAlignment="1" applyProtection="1">
      <alignment vertical="center"/>
    </xf>
    <xf numFmtId="0" fontId="49" fillId="0" borderId="0" xfId="55"/>
    <xf numFmtId="169" fontId="49" fillId="0" borderId="0" xfId="55" applyNumberFormat="1"/>
    <xf numFmtId="167" fontId="44" fillId="9" borderId="6" xfId="2" applyNumberFormat="1" applyFont="1" applyFill="1" applyBorder="1" applyAlignment="1" applyProtection="1">
      <alignment horizontal="right"/>
      <protection locked="0"/>
    </xf>
    <xf numFmtId="0" fontId="2" fillId="0" borderId="1" xfId="0" applyFont="1" applyBorder="1" applyProtection="1"/>
    <xf numFmtId="0" fontId="18" fillId="0" borderId="0" xfId="65" applyFont="1"/>
    <xf numFmtId="1" fontId="19" fillId="0" borderId="0" xfId="66" applyNumberFormat="1" applyFont="1"/>
    <xf numFmtId="164" fontId="19" fillId="0" borderId="0" xfId="67" applyNumberFormat="1" applyFont="1"/>
    <xf numFmtId="0" fontId="2" fillId="0" borderId="0" xfId="66"/>
    <xf numFmtId="0" fontId="2" fillId="0" borderId="0" xfId="68"/>
    <xf numFmtId="0" fontId="19" fillId="0" borderId="0" xfId="66" applyFont="1"/>
    <xf numFmtId="0" fontId="19" fillId="0" borderId="0" xfId="68" applyFont="1"/>
    <xf numFmtId="0" fontId="20" fillId="0" borderId="0" xfId="69" applyFont="1"/>
    <xf numFmtId="1" fontId="20" fillId="0" borderId="0" xfId="70" applyNumberFormat="1" applyFont="1"/>
    <xf numFmtId="168" fontId="20" fillId="0" borderId="0" xfId="70" applyNumberFormat="1" applyFont="1" applyAlignment="1">
      <alignment horizontal="center"/>
    </xf>
    <xf numFmtId="0" fontId="20" fillId="0" borderId="0" xfId="70" applyFont="1"/>
    <xf numFmtId="168" fontId="20" fillId="5" borderId="0" xfId="70" applyNumberFormat="1" applyFont="1" applyFill="1" applyAlignment="1">
      <alignment horizontal="center"/>
    </xf>
    <xf numFmtId="168" fontId="20" fillId="3" borderId="0" xfId="70" applyNumberFormat="1" applyFont="1" applyFill="1" applyAlignment="1">
      <alignment horizontal="center"/>
    </xf>
    <xf numFmtId="168" fontId="20" fillId="6" borderId="0" xfId="70" applyNumberFormat="1" applyFont="1" applyFill="1" applyAlignment="1">
      <alignment horizontal="center"/>
    </xf>
    <xf numFmtId="0" fontId="19" fillId="9" borderId="19" xfId="71" applyFont="1" applyFill="1" applyBorder="1" applyAlignment="1">
      <alignment horizontal="center" wrapText="1"/>
    </xf>
    <xf numFmtId="1" fontId="19" fillId="9" borderId="19" xfId="71" applyNumberFormat="1" applyFont="1" applyFill="1" applyBorder="1" applyAlignment="1">
      <alignment horizontal="center" wrapText="1"/>
    </xf>
    <xf numFmtId="42" fontId="19" fillId="9" borderId="19" xfId="71" applyNumberFormat="1" applyFont="1" applyFill="1" applyBorder="1" applyAlignment="1">
      <alignment horizontal="center" wrapText="1"/>
    </xf>
    <xf numFmtId="168" fontId="20" fillId="7" borderId="20" xfId="70" applyNumberFormat="1" applyFont="1" applyFill="1" applyBorder="1" applyAlignment="1">
      <alignment horizontal="center"/>
    </xf>
    <xf numFmtId="168" fontId="20" fillId="2" borderId="20" xfId="70" applyNumberFormat="1" applyFont="1" applyFill="1" applyBorder="1" applyAlignment="1">
      <alignment horizontal="center"/>
    </xf>
    <xf numFmtId="168" fontId="20" fillId="8" borderId="20" xfId="70" applyNumberFormat="1" applyFont="1" applyFill="1" applyBorder="1" applyAlignment="1">
      <alignment horizontal="center"/>
    </xf>
    <xf numFmtId="0" fontId="24" fillId="0" borderId="0" xfId="55" applyFont="1" applyAlignment="1">
      <alignment horizontal="center"/>
    </xf>
    <xf numFmtId="164" fontId="24" fillId="0" borderId="0" xfId="64" applyNumberFormat="1" applyFont="1" applyAlignment="1">
      <alignment horizontal="center"/>
    </xf>
    <xf numFmtId="0" fontId="20" fillId="0" borderId="0" xfId="55" applyFont="1" applyAlignment="1">
      <alignment horizontal="center"/>
    </xf>
    <xf numFmtId="164" fontId="50" fillId="0" borderId="25" xfId="64" applyNumberFormat="1" applyFont="1" applyFill="1" applyBorder="1" applyAlignment="1" applyProtection="1">
      <alignment vertical="center"/>
    </xf>
    <xf numFmtId="0" fontId="50" fillId="0" borderId="25" xfId="64" applyNumberFormat="1" applyFont="1" applyFill="1" applyBorder="1" applyAlignment="1" applyProtection="1">
      <alignment vertical="center" wrapText="1"/>
    </xf>
    <xf numFmtId="164" fontId="50" fillId="0" borderId="25" xfId="64" applyNumberFormat="1" applyFont="1" applyFill="1" applyBorder="1" applyAlignment="1" applyProtection="1">
      <alignment horizontal="right" vertical="center" wrapText="1"/>
    </xf>
    <xf numFmtId="164" fontId="17" fillId="0" borderId="0" xfId="64" applyNumberFormat="1" applyFont="1"/>
    <xf numFmtId="164" fontId="20" fillId="0" borderId="0" xfId="64" applyNumberFormat="1" applyFont="1"/>
    <xf numFmtId="0" fontId="17" fillId="0" borderId="0" xfId="55" applyFont="1"/>
    <xf numFmtId="0" fontId="20" fillId="0" borderId="0" xfId="55" applyFont="1"/>
    <xf numFmtId="164" fontId="32" fillId="0" borderId="0" xfId="55" applyNumberFormat="1" applyFont="1"/>
    <xf numFmtId="164" fontId="20" fillId="0" borderId="0" xfId="55" applyNumberFormat="1" applyFont="1"/>
    <xf numFmtId="0" fontId="25" fillId="0" borderId="0" xfId="72" applyFont="1"/>
    <xf numFmtId="0" fontId="22" fillId="0" borderId="0" xfId="72" applyFont="1"/>
    <xf numFmtId="169" fontId="22" fillId="0" borderId="0" xfId="72" applyNumberFormat="1" applyFont="1"/>
    <xf numFmtId="14" fontId="21" fillId="0" borderId="0" xfId="72" applyNumberFormat="1" applyFont="1"/>
    <xf numFmtId="0" fontId="20" fillId="0" borderId="0" xfId="72" applyFont="1"/>
    <xf numFmtId="169" fontId="20" fillId="0" borderId="0" xfId="72" applyNumberFormat="1" applyFont="1"/>
    <xf numFmtId="0" fontId="20" fillId="10" borderId="16" xfId="72" applyFont="1" applyFill="1" applyBorder="1" applyAlignment="1">
      <alignment horizontal="center" wrapText="1"/>
    </xf>
    <xf numFmtId="169" fontId="20" fillId="10" borderId="16" xfId="72" applyNumberFormat="1" applyFont="1" applyFill="1" applyBorder="1" applyAlignment="1">
      <alignment horizontal="center" wrapText="1"/>
    </xf>
    <xf numFmtId="0" fontId="20" fillId="0" borderId="17" xfId="72" applyFont="1" applyBorder="1"/>
    <xf numFmtId="169" fontId="20" fillId="0" borderId="17" xfId="72" applyNumberFormat="1" applyFont="1" applyBorder="1"/>
    <xf numFmtId="4" fontId="22" fillId="0" borderId="0" xfId="0" applyNumberFormat="1" applyFont="1" applyFill="1" applyBorder="1" applyAlignment="1" applyProtection="1">
      <alignment horizontal="right" vertical="center"/>
    </xf>
    <xf numFmtId="4" fontId="22" fillId="0" borderId="5" xfId="0" applyNumberFormat="1" applyFont="1" applyFill="1" applyBorder="1" applyAlignment="1" applyProtection="1">
      <alignment horizontal="right" vertical="center"/>
    </xf>
  </cellXfs>
  <cellStyles count="73">
    <cellStyle name="Comma 10 2" xfId="51" xr:uid="{90A717B0-415F-4429-9DEB-0AA6B8FF8C8F}"/>
    <cellStyle name="Comma 10 3" xfId="63" xr:uid="{6623CA69-D71C-4513-AC69-3CC3EBABAD68}"/>
    <cellStyle name="Comma 2" xfId="4" xr:uid="{CD2785C4-FF79-49FE-A509-8F42211025A3}"/>
    <cellStyle name="Comma 2 2" xfId="64" xr:uid="{1B525911-7937-4A02-BD27-64997EDF6A97}"/>
    <cellStyle name="Comma 3" xfId="7" xr:uid="{A2127D6A-3432-495C-A846-0CE90999F560}"/>
    <cellStyle name="Comma 6 2" xfId="23" xr:uid="{B820447E-08FA-4939-8095-14A4E98E5F75}"/>
    <cellStyle name="Comma 6 2 2" xfId="30" xr:uid="{2983EE4A-0748-4E70-B35B-D5589231AB2B}"/>
    <cellStyle name="Comma 6 2 2 2" xfId="38" xr:uid="{27468F81-A55A-4930-8490-43D3B111C4E4}"/>
    <cellStyle name="Comma 6 2 2 4" xfId="58" xr:uid="{5A23C164-A046-439F-AF32-00FED1104D6D}"/>
    <cellStyle name="Comma 6 2 2 4 2" xfId="67" xr:uid="{BBA13B43-53DC-491C-9B44-25C988BA4136}"/>
    <cellStyle name="Comma 6 2 3" xfId="44" xr:uid="{096FD8B6-2588-4384-A74D-C28CD7871AC9}"/>
    <cellStyle name="Comma 6 4" xfId="11" xr:uid="{81712FEE-D148-44F8-A5F7-11B87A771C3D}"/>
    <cellStyle name="Comma 7 2" xfId="16" xr:uid="{FA28CE79-6E68-46E4-8C00-8E1FE1F324A5}"/>
    <cellStyle name="Comma 9" xfId="52" xr:uid="{9D85A1B4-3558-4D22-BA4B-1C773E9CB558}"/>
    <cellStyle name="Currency" xfId="1" builtinId="4"/>
    <cellStyle name="Normal" xfId="0" builtinId="0"/>
    <cellStyle name="Normal 12 2" xfId="24" xr:uid="{E3A7E4FE-C20B-4A9C-8F7A-DE615A0B28C1}"/>
    <cellStyle name="Normal 12 2 2" xfId="32" xr:uid="{C4046301-E7B9-4263-BCEF-5136B3C6A986}"/>
    <cellStyle name="Normal 12 2 2 2" xfId="40" xr:uid="{28EF3CC0-E082-480B-BEA3-55D2ADE3512B}"/>
    <cellStyle name="Normal 12 2 2 4" xfId="60" xr:uid="{7E9EF33C-36EB-4D97-BEB4-D324D796F312}"/>
    <cellStyle name="Normal 12 2 2 4 2" xfId="70" xr:uid="{8E10D6D7-655F-42F9-8F5C-BCC51365566F}"/>
    <cellStyle name="Normal 12 2 3" xfId="46" xr:uid="{779932CA-761E-4F15-9EAE-18945785E83C}"/>
    <cellStyle name="Normal 12 4" xfId="14" xr:uid="{BD7BD7F3-CD64-4962-A329-26E4AAB68839}"/>
    <cellStyle name="Normal 12 4 2" xfId="26" xr:uid="{640AC75A-E387-4EB6-A2E1-0A07E0073ED3}"/>
    <cellStyle name="Normal 12 6" xfId="12" xr:uid="{4372DFBC-EAC4-49B1-9872-FCD4A15C1CFC}"/>
    <cellStyle name="Normal 13 2" xfId="27" xr:uid="{FDD18624-57E3-416D-A50D-5C019FAA74B1}"/>
    <cellStyle name="Normal 13 2 2" xfId="33" xr:uid="{69648CF6-255B-410B-AD8F-2562BB34E6F9}"/>
    <cellStyle name="Normal 13 2 2 2" xfId="41" xr:uid="{E6DFD0C7-D661-4B4D-9ED6-AA1C60D1A920}"/>
    <cellStyle name="Normal 13 2 2 2 2" xfId="48" xr:uid="{EC95BC9E-78EE-4BF8-BBB1-96203FD84E71}"/>
    <cellStyle name="Normal 13 2 2 4" xfId="49" xr:uid="{9F54D018-E4C8-4348-88A8-EBB277172A6B}"/>
    <cellStyle name="Normal 13 2 2 5" xfId="61" xr:uid="{C539597F-794B-4C05-A671-445FAC3F376D}"/>
    <cellStyle name="Normal 13 2 2 5 2" xfId="71" xr:uid="{6BBB98FC-3356-4F00-BF0F-7EF8D3DF5F34}"/>
    <cellStyle name="Normal 13 2 3" xfId="47" xr:uid="{22F78F4F-5A1F-493C-812F-65B5675504DC}"/>
    <cellStyle name="Normal 13 4" xfId="15" xr:uid="{EF6D1D03-30BB-4504-8863-47A2FBDCBA59}"/>
    <cellStyle name="Normal 15 2" xfId="25" xr:uid="{05F206EA-B3E8-4C39-8F60-0ACE7DD97499}"/>
    <cellStyle name="Normal 15 2 2" xfId="31" xr:uid="{42425E51-2DDF-443E-9F6A-560D6D09D3D0}"/>
    <cellStyle name="Normal 15 2 2 2" xfId="39" xr:uid="{F92636BA-97FA-4ED4-A054-4D3D399A6B09}"/>
    <cellStyle name="Normal 15 2 2 4" xfId="59" xr:uid="{9E97EE82-BBC1-4076-BD23-1C4A9DA75748}"/>
    <cellStyle name="Normal 15 2 2 4 2" xfId="69" xr:uid="{DF6A487C-2751-41F7-A05B-5C942F25FB9E}"/>
    <cellStyle name="Normal 15 2 3" xfId="45" xr:uid="{34BF6D3D-5B11-4AB5-8C9A-4361F4F0B927}"/>
    <cellStyle name="Normal 15 4" xfId="13" xr:uid="{3EEBA59D-19E6-4382-A436-213149F5561E}"/>
    <cellStyle name="Normal 16 2" xfId="21" xr:uid="{2931B2C2-ED7C-44AA-B960-998C1DDD7C73}"/>
    <cellStyle name="Normal 16 2 2" xfId="29" xr:uid="{BB71A253-B1CE-467C-92D5-960649ED3AF7}"/>
    <cellStyle name="Normal 16 2 2 2" xfId="37" xr:uid="{550ACB94-1F01-432A-9A42-A2321A747C60}"/>
    <cellStyle name="Normal 16 2 2 4" xfId="57" xr:uid="{D894D9E1-958B-4CED-ABD2-A0D8425F6C08}"/>
    <cellStyle name="Normal 16 2 2 4 2" xfId="66" xr:uid="{DF879CA7-0644-4758-8C2F-9AB8DC6558D1}"/>
    <cellStyle name="Normal 16 2 3" xfId="43" xr:uid="{504E45AE-9E7C-442D-8753-5C9AC4EE3133}"/>
    <cellStyle name="Normal 16 3" xfId="9" xr:uid="{D8AD6066-A6B9-4800-8E16-49469830BCBA}"/>
    <cellStyle name="Normal 17 2" xfId="22" xr:uid="{1ED3C17A-0F9D-4F07-BC2D-D23A95C4E672}"/>
    <cellStyle name="Normal 17 2 2" xfId="28" xr:uid="{987720E8-2B40-4D1C-B7CD-FCA71EBBCA75}"/>
    <cellStyle name="Normal 17 2 2 2" xfId="36" xr:uid="{209A01CC-4760-4A53-8515-3D939E7C4CE2}"/>
    <cellStyle name="Normal 17 2 2 4" xfId="56" xr:uid="{8061B73F-A2DA-4B06-9629-74D419267C1B}"/>
    <cellStyle name="Normal 17 2 2 4 2" xfId="65" xr:uid="{852A97C4-811A-4A23-9EDB-84A5255D9CD6}"/>
    <cellStyle name="Normal 17 2 3" xfId="42" xr:uid="{B397FC0E-61D4-41B0-A81D-5DBA99AC04C8}"/>
    <cellStyle name="Normal 17 3" xfId="10" xr:uid="{ABD8E308-CE4B-4A43-B99A-FB1AE3F3F058}"/>
    <cellStyle name="Normal 18" xfId="18" xr:uid="{9683B0E2-0EBD-4A88-935A-41E79FA8D04A}"/>
    <cellStyle name="Normal 18 2" xfId="19" xr:uid="{2BBE7237-00E3-4DC0-A7A6-170FFE910F92}"/>
    <cellStyle name="Normal 18 2 2" xfId="35" xr:uid="{17DF9F32-A049-4529-B164-78C197F620D2}"/>
    <cellStyle name="Normal 18 3" xfId="34" xr:uid="{256EF757-7EC6-43CD-98DE-BAA9BD09C6DE}"/>
    <cellStyle name="Normal 18 4" xfId="53" xr:uid="{0B2A5131-5715-4070-B278-CD22041EE3F4}"/>
    <cellStyle name="Normal 18 5" xfId="54" xr:uid="{515CD126-457A-49CF-89E4-E935310AE404}"/>
    <cellStyle name="Normal 18 6" xfId="72" xr:uid="{D53D5F74-BABE-4394-9630-D7D93DAF429A}"/>
    <cellStyle name="Normal 2" xfId="3" xr:uid="{5B0798E5-45B0-4C82-90A7-3AE4CF04AD30}"/>
    <cellStyle name="Normal 20 2" xfId="50" xr:uid="{1B594BA0-F57B-41FB-9F83-717C6AC8CEB2}"/>
    <cellStyle name="Normal 20 3" xfId="62" xr:uid="{B8DD8916-32D1-4273-9CD2-8C22421DE218}"/>
    <cellStyle name="Normal 20 3 2" xfId="68" xr:uid="{69A589C9-5A11-474F-95BA-DA975634D5BA}"/>
    <cellStyle name="Normal 3" xfId="6" xr:uid="{81881ADC-FD0E-4DE1-96DF-78B52F5A6B38}"/>
    <cellStyle name="Normal 4" xfId="8" xr:uid="{8EE61649-7175-40A9-9BA7-7A27EE864AA0}"/>
    <cellStyle name="Normal 5" xfId="20" xr:uid="{43E8FF69-6482-413D-903B-C3269498645A}"/>
    <cellStyle name="Normal 6" xfId="55" xr:uid="{15CC968C-B9C6-43DB-A654-8D9BAE756964}"/>
    <cellStyle name="Normal_DistrictList" xfId="17" xr:uid="{2A809C60-E391-48DF-ADCD-8167BDB0D576}"/>
    <cellStyle name="Normal_Sheet1" xfId="5" xr:uid="{0E1943B9-1824-4B37-99AE-05390ED4BCDB}"/>
    <cellStyle name="Percent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7B7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1102280</xdr:colOff>
      <xdr:row>0</xdr:row>
      <xdr:rowOff>0</xdr:rowOff>
    </xdr:from>
    <xdr:to>
      <xdr:col>8</xdr:col>
      <xdr:colOff>352918</xdr:colOff>
      <xdr:row>2</xdr:row>
      <xdr:rowOff>44678</xdr:rowOff>
    </xdr:to>
    <xdr:pic>
      <xdr:nvPicPr>
        <xdr:cNvPr id="3" name="Picture 2" descr="South Dakota Department of Education">
          <a:extLst>
            <a:ext uri="{FF2B5EF4-FFF2-40B4-BE49-F238E27FC236}">
              <a16:creationId xmlns:a16="http://schemas.microsoft.com/office/drawing/2014/main" id="{626F17AF-F87F-4DDB-AEFC-523E30783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84105" y="0"/>
          <a:ext cx="2498663" cy="539978"/>
        </a:xfrm>
        <a:prstGeom prst="rect">
          <a:avLst/>
        </a:prstGeom>
      </xdr:spPr>
    </xdr:pic>
    <xdr:clientData/>
  </xdr:twoCellAnchor>
  <xdr:twoCellAnchor>
    <xdr:from>
      <xdr:col>5</xdr:col>
      <xdr:colOff>19050</xdr:colOff>
      <xdr:row>46</xdr:row>
      <xdr:rowOff>0</xdr:rowOff>
    </xdr:from>
    <xdr:to>
      <xdr:col>5</xdr:col>
      <xdr:colOff>306652</xdr:colOff>
      <xdr:row>46</xdr:row>
      <xdr:rowOff>168800</xdr:rowOff>
    </xdr:to>
    <xdr:sp macro="" textlink="">
      <xdr:nvSpPr>
        <xdr:cNvPr id="4" name="Down Arrow 9" descr="Left Arrow">
          <a:extLst>
            <a:ext uri="{FF2B5EF4-FFF2-40B4-BE49-F238E27FC236}">
              <a16:creationId xmlns:a16="http://schemas.microsoft.com/office/drawing/2014/main" id="{57EFEE7F-6073-4086-BC04-B3002BEF48BB}"/>
            </a:ext>
          </a:extLst>
        </xdr:cNvPr>
        <xdr:cNvSpPr/>
      </xdr:nvSpPr>
      <xdr:spPr>
        <a:xfrm rot="5400000">
          <a:off x="8403301" y="908459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285750</xdr:colOff>
      <xdr:row>44</xdr:row>
      <xdr:rowOff>171450</xdr:rowOff>
    </xdr:from>
    <xdr:to>
      <xdr:col>8</xdr:col>
      <xdr:colOff>495300</xdr:colOff>
      <xdr:row>48</xdr:row>
      <xdr:rowOff>19050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5D7F440-DB91-41D3-BC9A-8F6A41499C1A}"/>
            </a:ext>
          </a:extLst>
        </xdr:cNvPr>
        <xdr:cNvSpPr txBox="1"/>
      </xdr:nvSpPr>
      <xdr:spPr>
        <a:xfrm>
          <a:off x="8458200" y="8467725"/>
          <a:ext cx="2266950" cy="657225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 u="none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projected taxable valuation growth percentage for Pay 2027.</a:t>
          </a:r>
          <a:br>
            <a:rPr lang="en-US" sz="900" b="0" u="none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</a:br>
          <a:r>
            <a:rPr lang="en-US" sz="900" b="0" u="none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Consider consulting with County Auditor.</a:t>
          </a:r>
          <a:endParaRPr lang="en-US" sz="900" b="0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  <a:p>
          <a:endParaRPr lang="en-U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28575</xdr:colOff>
      <xdr:row>49</xdr:row>
      <xdr:rowOff>38100</xdr:rowOff>
    </xdr:from>
    <xdr:to>
      <xdr:col>5</xdr:col>
      <xdr:colOff>316177</xdr:colOff>
      <xdr:row>49</xdr:row>
      <xdr:rowOff>206900</xdr:rowOff>
    </xdr:to>
    <xdr:sp macro="" textlink="">
      <xdr:nvSpPr>
        <xdr:cNvPr id="6" name="Down Arrow 9" descr="Left Arrow">
          <a:extLst>
            <a:ext uri="{FF2B5EF4-FFF2-40B4-BE49-F238E27FC236}">
              <a16:creationId xmlns:a16="http://schemas.microsoft.com/office/drawing/2014/main" id="{7A9DEA67-8FA2-4C98-8ECA-517E9250ACA3}"/>
            </a:ext>
          </a:extLst>
        </xdr:cNvPr>
        <xdr:cNvSpPr/>
      </xdr:nvSpPr>
      <xdr:spPr>
        <a:xfrm rot="5400000">
          <a:off x="8412826" y="97894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333376</xdr:colOff>
      <xdr:row>48</xdr:row>
      <xdr:rowOff>142875</xdr:rowOff>
    </xdr:from>
    <xdr:to>
      <xdr:col>8</xdr:col>
      <xdr:colOff>504826</xdr:colOff>
      <xdr:row>50</xdr:row>
      <xdr:rowOff>114300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1766946C-55E9-4B09-8E76-908CA2577BA1}"/>
            </a:ext>
          </a:extLst>
        </xdr:cNvPr>
        <xdr:cNvSpPr txBox="1"/>
      </xdr:nvSpPr>
      <xdr:spPr>
        <a:xfrm>
          <a:off x="8505826" y="9248775"/>
          <a:ext cx="2228850" cy="447675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  <a:alpha val="93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your d</a:t>
          </a:r>
          <a:r>
            <a:rPr lang="en-US" sz="90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istrict estimated SE levy for Pay 2027.  Must be &lt;= 1.429</a:t>
          </a:r>
          <a:endParaRPr lang="en-US" sz="90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28575</xdr:colOff>
      <xdr:row>11</xdr:row>
      <xdr:rowOff>28575</xdr:rowOff>
    </xdr:from>
    <xdr:to>
      <xdr:col>5</xdr:col>
      <xdr:colOff>316177</xdr:colOff>
      <xdr:row>11</xdr:row>
      <xdr:rowOff>197375</xdr:rowOff>
    </xdr:to>
    <xdr:sp macro="" textlink="">
      <xdr:nvSpPr>
        <xdr:cNvPr id="8" name="Down Arrow 9" descr="Left Arrow">
          <a:extLst>
            <a:ext uri="{FF2B5EF4-FFF2-40B4-BE49-F238E27FC236}">
              <a16:creationId xmlns:a16="http://schemas.microsoft.com/office/drawing/2014/main" id="{D62D4EB9-A47F-4026-BAA0-B87A28E3C556}"/>
            </a:ext>
          </a:extLst>
        </xdr:cNvPr>
        <xdr:cNvSpPr/>
      </xdr:nvSpPr>
      <xdr:spPr>
        <a:xfrm rot="5400000">
          <a:off x="8412826" y="2350424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19050</xdr:colOff>
      <xdr:row>15</xdr:row>
      <xdr:rowOff>0</xdr:rowOff>
    </xdr:from>
    <xdr:to>
      <xdr:col>5</xdr:col>
      <xdr:colOff>306652</xdr:colOff>
      <xdr:row>15</xdr:row>
      <xdr:rowOff>168800</xdr:rowOff>
    </xdr:to>
    <xdr:sp macro="" textlink="">
      <xdr:nvSpPr>
        <xdr:cNvPr id="9" name="Down Arrow 9" descr="Left Arrow">
          <a:extLst>
            <a:ext uri="{FF2B5EF4-FFF2-40B4-BE49-F238E27FC236}">
              <a16:creationId xmlns:a16="http://schemas.microsoft.com/office/drawing/2014/main" id="{FD069019-5E0F-43BB-8D73-1DE231CF6322}"/>
            </a:ext>
          </a:extLst>
        </xdr:cNvPr>
        <xdr:cNvSpPr/>
      </xdr:nvSpPr>
      <xdr:spPr>
        <a:xfrm rot="5400000">
          <a:off x="8403301" y="29695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19050</xdr:colOff>
      <xdr:row>19</xdr:row>
      <xdr:rowOff>0</xdr:rowOff>
    </xdr:from>
    <xdr:to>
      <xdr:col>5</xdr:col>
      <xdr:colOff>306652</xdr:colOff>
      <xdr:row>19</xdr:row>
      <xdr:rowOff>168800</xdr:rowOff>
    </xdr:to>
    <xdr:sp macro="" textlink="">
      <xdr:nvSpPr>
        <xdr:cNvPr id="10" name="Down Arrow 9" descr="Left Arrow">
          <a:extLst>
            <a:ext uri="{FF2B5EF4-FFF2-40B4-BE49-F238E27FC236}">
              <a16:creationId xmlns:a16="http://schemas.microsoft.com/office/drawing/2014/main" id="{E46A73FA-F268-4B47-A2F2-6DE4244523B6}"/>
            </a:ext>
          </a:extLst>
        </xdr:cNvPr>
        <xdr:cNvSpPr/>
      </xdr:nvSpPr>
      <xdr:spPr>
        <a:xfrm rot="5400000">
          <a:off x="8403301" y="36172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19050</xdr:colOff>
      <xdr:row>23</xdr:row>
      <xdr:rowOff>0</xdr:rowOff>
    </xdr:from>
    <xdr:to>
      <xdr:col>5</xdr:col>
      <xdr:colOff>306652</xdr:colOff>
      <xdr:row>23</xdr:row>
      <xdr:rowOff>168800</xdr:rowOff>
    </xdr:to>
    <xdr:sp macro="" textlink="">
      <xdr:nvSpPr>
        <xdr:cNvPr id="11" name="Down Arrow 9" descr="Left Arrow">
          <a:extLst>
            <a:ext uri="{FF2B5EF4-FFF2-40B4-BE49-F238E27FC236}">
              <a16:creationId xmlns:a16="http://schemas.microsoft.com/office/drawing/2014/main" id="{6B267C4B-B919-4847-BB1C-B00DF0EDA8E9}"/>
            </a:ext>
          </a:extLst>
        </xdr:cNvPr>
        <xdr:cNvSpPr/>
      </xdr:nvSpPr>
      <xdr:spPr>
        <a:xfrm rot="5400000">
          <a:off x="8403301" y="42649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28575</xdr:colOff>
      <xdr:row>27</xdr:row>
      <xdr:rowOff>0</xdr:rowOff>
    </xdr:from>
    <xdr:to>
      <xdr:col>5</xdr:col>
      <xdr:colOff>316177</xdr:colOff>
      <xdr:row>27</xdr:row>
      <xdr:rowOff>168800</xdr:rowOff>
    </xdr:to>
    <xdr:sp macro="" textlink="">
      <xdr:nvSpPr>
        <xdr:cNvPr id="12" name="Down Arrow 9" descr="Left Arrow">
          <a:extLst>
            <a:ext uri="{FF2B5EF4-FFF2-40B4-BE49-F238E27FC236}">
              <a16:creationId xmlns:a16="http://schemas.microsoft.com/office/drawing/2014/main" id="{548AA5D6-8F8E-4065-995F-6E8DB38D4690}"/>
            </a:ext>
          </a:extLst>
        </xdr:cNvPr>
        <xdr:cNvSpPr/>
      </xdr:nvSpPr>
      <xdr:spPr>
        <a:xfrm rot="5400000">
          <a:off x="8412826" y="49126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38100</xdr:colOff>
      <xdr:row>33</xdr:row>
      <xdr:rowOff>38100</xdr:rowOff>
    </xdr:from>
    <xdr:to>
      <xdr:col>5</xdr:col>
      <xdr:colOff>325702</xdr:colOff>
      <xdr:row>33</xdr:row>
      <xdr:rowOff>206900</xdr:rowOff>
    </xdr:to>
    <xdr:sp macro="" textlink="">
      <xdr:nvSpPr>
        <xdr:cNvPr id="13" name="Down Arrow 9" descr="Left Arrow">
          <a:extLst>
            <a:ext uri="{FF2B5EF4-FFF2-40B4-BE49-F238E27FC236}">
              <a16:creationId xmlns:a16="http://schemas.microsoft.com/office/drawing/2014/main" id="{DA80DC63-B6B6-41E9-A6F4-61393EE0E8FB}"/>
            </a:ext>
          </a:extLst>
        </xdr:cNvPr>
        <xdr:cNvSpPr/>
      </xdr:nvSpPr>
      <xdr:spPr>
        <a:xfrm rot="5400000">
          <a:off x="8422351" y="6093749"/>
          <a:ext cx="168800" cy="287602"/>
        </a:xfrm>
        <a:prstGeom prst="downArrow">
          <a:avLst/>
        </a:prstGeom>
        <a:solidFill>
          <a:srgbClr val="C7B784"/>
        </a:solidFill>
        <a:ln>
          <a:solidFill>
            <a:srgbClr val="C7B78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333376</xdr:colOff>
      <xdr:row>9</xdr:row>
      <xdr:rowOff>161925</xdr:rowOff>
    </xdr:from>
    <xdr:to>
      <xdr:col>8</xdr:col>
      <xdr:colOff>228600</xdr:colOff>
      <xdr:row>12</xdr:row>
      <xdr:rowOff>171450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EA792D0-B913-4B17-A125-BFCB056D8945}"/>
            </a:ext>
          </a:extLst>
        </xdr:cNvPr>
        <xdr:cNvSpPr txBox="1"/>
      </xdr:nvSpPr>
      <xdr:spPr>
        <a:xfrm>
          <a:off x="8505826" y="2105025"/>
          <a:ext cx="1952624" cy="438150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count of students: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 </a:t>
          </a:r>
        </a:p>
        <a:p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December 2025 STATE Child Count</a:t>
          </a:r>
          <a:endParaRPr lang="en-US" sz="900" b="0" u="sng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323850</xdr:colOff>
      <xdr:row>13</xdr:row>
      <xdr:rowOff>142875</xdr:rowOff>
    </xdr:from>
    <xdr:to>
      <xdr:col>8</xdr:col>
      <xdr:colOff>219074</xdr:colOff>
      <xdr:row>16</xdr:row>
      <xdr:rowOff>106680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44C93ACA-0EE0-41C8-AF84-514E1E7FA0BB}"/>
            </a:ext>
          </a:extLst>
        </xdr:cNvPr>
        <xdr:cNvSpPr txBox="1"/>
      </xdr:nvSpPr>
      <xdr:spPr>
        <a:xfrm>
          <a:off x="8675370" y="2931795"/>
          <a:ext cx="1952624" cy="421005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</a:t>
          </a:r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count of students: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 </a:t>
          </a:r>
        </a:p>
        <a:p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December 2025 STATE Child Count</a:t>
          </a:r>
          <a:endParaRPr lang="en-US" sz="900" b="0" u="sng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323850</xdr:colOff>
      <xdr:row>17</xdr:row>
      <xdr:rowOff>142875</xdr:rowOff>
    </xdr:from>
    <xdr:to>
      <xdr:col>8</xdr:col>
      <xdr:colOff>219074</xdr:colOff>
      <xdr:row>20</xdr:row>
      <xdr:rowOff>137160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133AAC73-275D-4092-872E-7179C4E0078B}"/>
            </a:ext>
          </a:extLst>
        </xdr:cNvPr>
        <xdr:cNvSpPr txBox="1"/>
      </xdr:nvSpPr>
      <xdr:spPr>
        <a:xfrm>
          <a:off x="8675370" y="3564255"/>
          <a:ext cx="1952624" cy="451485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count of students: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 </a:t>
          </a:r>
        </a:p>
        <a:p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December 2025 STATE Child Count</a:t>
          </a:r>
          <a:endParaRPr lang="en-US" sz="900" b="0" u="sng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323850</xdr:colOff>
      <xdr:row>21</xdr:row>
      <xdr:rowOff>152400</xdr:rowOff>
    </xdr:from>
    <xdr:to>
      <xdr:col>8</xdr:col>
      <xdr:colOff>219074</xdr:colOff>
      <xdr:row>24</xdr:row>
      <xdr:rowOff>129540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2EA1108-41CA-4734-82FF-26AFDE3E4B5C}"/>
            </a:ext>
          </a:extLst>
        </xdr:cNvPr>
        <xdr:cNvSpPr txBox="1"/>
      </xdr:nvSpPr>
      <xdr:spPr>
        <a:xfrm>
          <a:off x="8675370" y="4206240"/>
          <a:ext cx="1952624" cy="434340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count of students: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 </a:t>
          </a:r>
        </a:p>
        <a:p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December 2025 STATE Child Count</a:t>
          </a:r>
          <a:endParaRPr lang="en-US" sz="900" b="0" u="sng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333375</xdr:colOff>
      <xdr:row>25</xdr:row>
      <xdr:rowOff>161925</xdr:rowOff>
    </xdr:from>
    <xdr:to>
      <xdr:col>8</xdr:col>
      <xdr:colOff>228599</xdr:colOff>
      <xdr:row>28</xdr:row>
      <xdr:rowOff>144780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683C5B45-BD16-454D-9EE1-8C905CF7EE4B}"/>
            </a:ext>
          </a:extLst>
        </xdr:cNvPr>
        <xdr:cNvSpPr txBox="1"/>
      </xdr:nvSpPr>
      <xdr:spPr>
        <a:xfrm>
          <a:off x="8684895" y="4848225"/>
          <a:ext cx="1952624" cy="440055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Enter coumt of</a:t>
          </a:r>
          <a: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 ststudents:</a:t>
          </a:r>
          <a:br>
            <a:rPr lang="en-US" sz="900" b="0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</a:br>
          <a:r>
            <a:rPr kumimoji="0" lang="en-US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December 2025 STATE Child Count</a:t>
          </a:r>
          <a:endParaRPr kumimoji="0" lang="en-US" sz="900" b="0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  <xdr:twoCellAnchor>
    <xdr:from>
      <xdr:col>5</xdr:col>
      <xdr:colOff>333375</xdr:colOff>
      <xdr:row>32</xdr:row>
      <xdr:rowOff>19050</xdr:rowOff>
    </xdr:from>
    <xdr:to>
      <xdr:col>8</xdr:col>
      <xdr:colOff>238125</xdr:colOff>
      <xdr:row>35</xdr:row>
      <xdr:rowOff>28575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71647BFE-6158-4BEB-8EC3-CB72C2508978}"/>
            </a:ext>
          </a:extLst>
        </xdr:cNvPr>
        <xdr:cNvSpPr txBox="1"/>
      </xdr:nvSpPr>
      <xdr:spPr>
        <a:xfrm>
          <a:off x="8696325" y="5876925"/>
          <a:ext cx="1962150" cy="457200"/>
        </a:xfrm>
        <a:prstGeom prst="rect">
          <a:avLst/>
        </a:prstGeom>
        <a:solidFill>
          <a:srgbClr val="C7B78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900" b="0" u="none" baseline="0">
              <a:solidFill>
                <a:sysClr val="windowText" lastClr="000000"/>
              </a:solidFill>
              <a:latin typeface="Ebrima" panose="02000000000000000000" pitchFamily="2" charset="0"/>
              <a:ea typeface="Ebrima" panose="02000000000000000000" pitchFamily="2" charset="0"/>
              <a:cs typeface="Ebrima" panose="02000000000000000000" pitchFamily="2" charset="0"/>
            </a:rPr>
            <a:t>Complete the SE Excess Fund Balance Calculator on the next tab</a:t>
          </a:r>
          <a:endParaRPr lang="en-US" sz="900" b="0" u="sng" baseline="0">
            <a:solidFill>
              <a:sysClr val="windowText" lastClr="000000"/>
            </a:solidFill>
            <a:latin typeface="Ebrima" panose="02000000000000000000" pitchFamily="2" charset="0"/>
            <a:ea typeface="Ebrima" panose="02000000000000000000" pitchFamily="2" charset="0"/>
            <a:cs typeface="Ebrima" panose="02000000000000000000" pitchFamily="2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PR1BDC2\DECA\State%20Aid\Senate%20Bill%20120\Analysis\part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EAID/HISTORIC/PRO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PR1BDC2\DECA\STATEAID\HISTORIC\PRO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e%20Aid/FY99/finalest/99sa%2012-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Part 6 Totals"/>
      <sheetName val="Other Costs"/>
      <sheetName val="Part I unallocated costs"/>
      <sheetName val="Unallocated part II"/>
      <sheetName val="Unallocated trans"/>
      <sheetName val="Distri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tricts"/>
      <sheetName val="MAIN"/>
      <sheetName val="FY93"/>
      <sheetName val="FY94"/>
      <sheetName val="F95STAID"/>
      <sheetName val="FY96STAID"/>
      <sheetName val="FY97HALF"/>
      <sheetName val="FY97"/>
      <sheetName val="AD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tricts"/>
      <sheetName val="MAIN"/>
      <sheetName val="FY93"/>
      <sheetName val="FY94"/>
      <sheetName val="F95STAID"/>
      <sheetName val="FY96STAID"/>
      <sheetName val="FY97HALF"/>
      <sheetName val="FY97"/>
      <sheetName val="AD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FY99 GF"/>
      <sheetName val="FY99 SPED"/>
      <sheetName val="98 projections"/>
      <sheetName val="98 ADM"/>
      <sheetName val="SPEDTRAN"/>
      <sheetName val="LEVIES97"/>
      <sheetName val="Effort"/>
      <sheetName val="98 effort"/>
      <sheetName val="97pay98"/>
      <sheetName val="BAL22"/>
      <sheetName val="98pay99"/>
      <sheetName val="99 effort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A6">
            <v>1</v>
          </cell>
          <cell r="B6" t="str">
            <v>01001</v>
          </cell>
          <cell r="C6" t="str">
            <v>1-1</v>
          </cell>
          <cell r="D6" t="str">
            <v>PLANKINTON</v>
          </cell>
          <cell r="E6">
            <v>5.75</v>
          </cell>
          <cell r="F6">
            <v>9.1999999999999993</v>
          </cell>
          <cell r="G6">
            <v>16.75</v>
          </cell>
          <cell r="H6">
            <v>0</v>
          </cell>
          <cell r="J6">
            <v>0</v>
          </cell>
          <cell r="L6">
            <v>1.76</v>
          </cell>
          <cell r="N6">
            <v>0</v>
          </cell>
          <cell r="O6">
            <v>1.4</v>
          </cell>
          <cell r="P6">
            <v>0</v>
          </cell>
          <cell r="Q6">
            <v>0</v>
          </cell>
          <cell r="R6">
            <v>0</v>
          </cell>
          <cell r="S6">
            <v>0.36</v>
          </cell>
          <cell r="T6">
            <v>0.57999999999999996</v>
          </cell>
          <cell r="U6">
            <v>1.05</v>
          </cell>
          <cell r="V6">
            <v>0.1</v>
          </cell>
          <cell r="W6">
            <v>0.1</v>
          </cell>
          <cell r="X6">
            <v>0.1</v>
          </cell>
          <cell r="Y6">
            <v>9.3699999999999992</v>
          </cell>
          <cell r="Z6">
            <v>13.04</v>
          </cell>
          <cell r="AA6">
            <v>21.060000000000002</v>
          </cell>
        </row>
        <row r="7">
          <cell r="A7">
            <v>2</v>
          </cell>
          <cell r="B7" t="str">
            <v>01002</v>
          </cell>
          <cell r="C7" t="str">
            <v>1-2</v>
          </cell>
          <cell r="D7" t="str">
            <v>STICKNEY</v>
          </cell>
          <cell r="E7">
            <v>5.75</v>
          </cell>
          <cell r="F7">
            <v>9.1999999999999993</v>
          </cell>
          <cell r="G7">
            <v>16.75</v>
          </cell>
          <cell r="H7">
            <v>0</v>
          </cell>
          <cell r="J7">
            <v>0</v>
          </cell>
          <cell r="L7">
            <v>0.99</v>
          </cell>
          <cell r="N7">
            <v>0</v>
          </cell>
          <cell r="O7">
            <v>1.4</v>
          </cell>
          <cell r="P7">
            <v>0</v>
          </cell>
          <cell r="Q7">
            <v>0</v>
          </cell>
          <cell r="R7">
            <v>0</v>
          </cell>
          <cell r="S7">
            <v>0.03</v>
          </cell>
          <cell r="T7">
            <v>0.05</v>
          </cell>
          <cell r="U7">
            <v>0.09</v>
          </cell>
          <cell r="V7">
            <v>0</v>
          </cell>
          <cell r="W7">
            <v>0</v>
          </cell>
          <cell r="X7">
            <v>0</v>
          </cell>
          <cell r="Y7">
            <v>8.17</v>
          </cell>
          <cell r="Z7">
            <v>11.64</v>
          </cell>
          <cell r="AA7">
            <v>19.229999999999997</v>
          </cell>
        </row>
        <row r="8">
          <cell r="A8">
            <v>3</v>
          </cell>
          <cell r="B8" t="str">
            <v>01003</v>
          </cell>
          <cell r="C8" t="str">
            <v>1-3</v>
          </cell>
          <cell r="D8" t="str">
            <v>WHITE LAKE</v>
          </cell>
          <cell r="E8">
            <v>5.75</v>
          </cell>
          <cell r="F8">
            <v>9.1999999999999993</v>
          </cell>
          <cell r="G8">
            <v>16.75</v>
          </cell>
          <cell r="H8">
            <v>0</v>
          </cell>
          <cell r="J8">
            <v>0</v>
          </cell>
          <cell r="L8">
            <v>1.71</v>
          </cell>
          <cell r="N8">
            <v>0.27</v>
          </cell>
          <cell r="O8">
            <v>1.4</v>
          </cell>
          <cell r="P8">
            <v>0</v>
          </cell>
          <cell r="Q8">
            <v>0</v>
          </cell>
          <cell r="R8">
            <v>0</v>
          </cell>
          <cell r="S8">
            <v>0.06</v>
          </cell>
          <cell r="T8">
            <v>0.1</v>
          </cell>
          <cell r="U8">
            <v>0.17</v>
          </cell>
          <cell r="V8">
            <v>0.01</v>
          </cell>
          <cell r="W8">
            <v>0.01</v>
          </cell>
          <cell r="X8">
            <v>0.01</v>
          </cell>
          <cell r="Y8">
            <v>9.2000000000000011</v>
          </cell>
          <cell r="Z8">
            <v>12.69</v>
          </cell>
          <cell r="AA8">
            <v>20.310000000000002</v>
          </cell>
        </row>
        <row r="9">
          <cell r="A9">
            <v>4</v>
          </cell>
          <cell r="B9" t="str">
            <v>02001</v>
          </cell>
          <cell r="C9" t="str">
            <v>2-1</v>
          </cell>
          <cell r="D9" t="str">
            <v>HITCHCOCK</v>
          </cell>
          <cell r="E9">
            <v>5.75</v>
          </cell>
          <cell r="F9">
            <v>9.1999999999999993</v>
          </cell>
          <cell r="G9">
            <v>16.75</v>
          </cell>
          <cell r="H9">
            <v>0</v>
          </cell>
          <cell r="J9">
            <v>0</v>
          </cell>
          <cell r="L9">
            <v>1.72</v>
          </cell>
          <cell r="N9">
            <v>0</v>
          </cell>
          <cell r="O9">
            <v>1.4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8.8699999999999992</v>
          </cell>
          <cell r="Z9">
            <v>12.32</v>
          </cell>
          <cell r="AA9">
            <v>19.869999999999997</v>
          </cell>
        </row>
        <row r="10">
          <cell r="A10">
            <v>5</v>
          </cell>
          <cell r="B10" t="str">
            <v>02002</v>
          </cell>
          <cell r="C10" t="str">
            <v>2-2</v>
          </cell>
          <cell r="D10" t="str">
            <v>HURON</v>
          </cell>
          <cell r="E10">
            <v>5.75</v>
          </cell>
          <cell r="F10">
            <v>9.1999999999999993</v>
          </cell>
          <cell r="G10">
            <v>16.75</v>
          </cell>
          <cell r="H10">
            <v>2.31</v>
          </cell>
          <cell r="J10">
            <v>0</v>
          </cell>
          <cell r="L10">
            <v>2.0099999999999998</v>
          </cell>
          <cell r="N10">
            <v>0</v>
          </cell>
          <cell r="O10">
            <v>1.4</v>
          </cell>
          <cell r="P10">
            <v>0</v>
          </cell>
          <cell r="Q10">
            <v>0</v>
          </cell>
          <cell r="R10">
            <v>0</v>
          </cell>
          <cell r="S10">
            <v>0.09</v>
          </cell>
          <cell r="T10">
            <v>0.14000000000000001</v>
          </cell>
          <cell r="U10">
            <v>0.26</v>
          </cell>
          <cell r="V10">
            <v>0.02</v>
          </cell>
          <cell r="W10">
            <v>0.02</v>
          </cell>
          <cell r="X10">
            <v>0.02</v>
          </cell>
          <cell r="Y10">
            <v>11.58</v>
          </cell>
          <cell r="Z10">
            <v>15.08</v>
          </cell>
          <cell r="AA10">
            <v>22.75</v>
          </cell>
        </row>
        <row r="11">
          <cell r="A11">
            <v>6</v>
          </cell>
          <cell r="B11" t="str">
            <v>02003</v>
          </cell>
          <cell r="C11" t="str">
            <v>2-3</v>
          </cell>
          <cell r="D11" t="str">
            <v>IROQUOIS</v>
          </cell>
          <cell r="E11">
            <v>5.75</v>
          </cell>
          <cell r="F11">
            <v>9.1999999999999993</v>
          </cell>
          <cell r="G11">
            <v>16.75</v>
          </cell>
          <cell r="H11">
            <v>0</v>
          </cell>
          <cell r="J11">
            <v>0</v>
          </cell>
          <cell r="L11">
            <v>1.0900000000000001</v>
          </cell>
          <cell r="N11">
            <v>0</v>
          </cell>
          <cell r="O11">
            <v>1.01</v>
          </cell>
          <cell r="P11">
            <v>0</v>
          </cell>
          <cell r="Q11">
            <v>0</v>
          </cell>
          <cell r="R11">
            <v>0</v>
          </cell>
          <cell r="S11">
            <v>0.03</v>
          </cell>
          <cell r="T11">
            <v>0.05</v>
          </cell>
          <cell r="U11">
            <v>0.09</v>
          </cell>
          <cell r="V11">
            <v>0.01</v>
          </cell>
          <cell r="W11">
            <v>0.01</v>
          </cell>
          <cell r="X11">
            <v>0.01</v>
          </cell>
          <cell r="Y11">
            <v>7.89</v>
          </cell>
          <cell r="Z11">
            <v>11.36</v>
          </cell>
          <cell r="AA11">
            <v>18.950000000000003</v>
          </cell>
        </row>
        <row r="12">
          <cell r="A12">
            <v>7</v>
          </cell>
          <cell r="B12" t="str">
            <v>02004</v>
          </cell>
          <cell r="C12" t="str">
            <v>2-4</v>
          </cell>
          <cell r="D12" t="str">
            <v>WESSINGTON</v>
          </cell>
          <cell r="E12">
            <v>6.46</v>
          </cell>
          <cell r="F12">
            <v>10.34</v>
          </cell>
          <cell r="G12">
            <v>18.82</v>
          </cell>
          <cell r="H12">
            <v>0</v>
          </cell>
          <cell r="J12">
            <v>0</v>
          </cell>
          <cell r="L12">
            <v>1.59</v>
          </cell>
          <cell r="N12">
            <v>0</v>
          </cell>
          <cell r="O12">
            <v>1.4</v>
          </cell>
          <cell r="P12">
            <v>0</v>
          </cell>
          <cell r="Q12">
            <v>0</v>
          </cell>
          <cell r="R12">
            <v>0</v>
          </cell>
          <cell r="S12">
            <v>0.04</v>
          </cell>
          <cell r="T12">
            <v>0.06</v>
          </cell>
          <cell r="U12">
            <v>0.12</v>
          </cell>
          <cell r="V12">
            <v>0</v>
          </cell>
          <cell r="W12">
            <v>0</v>
          </cell>
          <cell r="X12">
            <v>0</v>
          </cell>
          <cell r="Y12">
            <v>9.49</v>
          </cell>
          <cell r="Z12">
            <v>13.39</v>
          </cell>
          <cell r="AA12">
            <v>21.93</v>
          </cell>
        </row>
        <row r="13">
          <cell r="A13">
            <v>8</v>
          </cell>
          <cell r="B13" t="str">
            <v>02005</v>
          </cell>
          <cell r="C13" t="str">
            <v>2-5</v>
          </cell>
          <cell r="D13" t="str">
            <v>WOLSEY</v>
          </cell>
          <cell r="E13">
            <v>5.75</v>
          </cell>
          <cell r="F13">
            <v>9.1999999999999993</v>
          </cell>
          <cell r="G13">
            <v>16.75</v>
          </cell>
          <cell r="H13">
            <v>0</v>
          </cell>
          <cell r="J13">
            <v>0</v>
          </cell>
          <cell r="L13">
            <v>0.38</v>
          </cell>
          <cell r="N13">
            <v>0</v>
          </cell>
          <cell r="O13">
            <v>1.4</v>
          </cell>
          <cell r="P13">
            <v>0</v>
          </cell>
          <cell r="Q13">
            <v>0</v>
          </cell>
          <cell r="R13">
            <v>0</v>
          </cell>
          <cell r="S13">
            <v>0.04</v>
          </cell>
          <cell r="T13">
            <v>0.06</v>
          </cell>
          <cell r="U13">
            <v>0.12</v>
          </cell>
          <cell r="V13">
            <v>0</v>
          </cell>
          <cell r="W13">
            <v>0</v>
          </cell>
          <cell r="X13">
            <v>0</v>
          </cell>
          <cell r="Y13">
            <v>7.5699999999999994</v>
          </cell>
          <cell r="Z13">
            <v>11.040000000000001</v>
          </cell>
          <cell r="AA13">
            <v>18.649999999999999</v>
          </cell>
        </row>
        <row r="14">
          <cell r="A14">
            <v>9</v>
          </cell>
          <cell r="B14" t="str">
            <v>03001</v>
          </cell>
          <cell r="C14" t="str">
            <v>3-1</v>
          </cell>
          <cell r="D14" t="str">
            <v>BENNETT COUNTY</v>
          </cell>
          <cell r="E14">
            <v>5.75</v>
          </cell>
          <cell r="F14">
            <v>9.1999999999999993</v>
          </cell>
          <cell r="G14">
            <v>16.75</v>
          </cell>
          <cell r="H14">
            <v>0</v>
          </cell>
          <cell r="J14">
            <v>0</v>
          </cell>
          <cell r="L14">
            <v>3</v>
          </cell>
          <cell r="N14">
            <v>0.16</v>
          </cell>
          <cell r="O14">
            <v>1.4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10.31</v>
          </cell>
          <cell r="Z14">
            <v>13.76</v>
          </cell>
          <cell r="AA14">
            <v>21.31</v>
          </cell>
        </row>
        <row r="15">
          <cell r="A15">
            <v>10</v>
          </cell>
          <cell r="B15" t="str">
            <v>04001</v>
          </cell>
          <cell r="C15" t="str">
            <v>4-1</v>
          </cell>
          <cell r="D15" t="str">
            <v>AVON</v>
          </cell>
          <cell r="E15">
            <v>5.75</v>
          </cell>
          <cell r="F15">
            <v>9.1999999999999993</v>
          </cell>
          <cell r="G15">
            <v>16.75</v>
          </cell>
          <cell r="H15">
            <v>0</v>
          </cell>
          <cell r="J15">
            <v>0</v>
          </cell>
          <cell r="L15">
            <v>2.46</v>
          </cell>
          <cell r="N15">
            <v>0.3</v>
          </cell>
          <cell r="O15">
            <v>1.4</v>
          </cell>
          <cell r="P15">
            <v>0</v>
          </cell>
          <cell r="Q15">
            <v>0</v>
          </cell>
          <cell r="R15">
            <v>0</v>
          </cell>
          <cell r="S15">
            <v>0.01</v>
          </cell>
          <cell r="T15">
            <v>0.02</v>
          </cell>
          <cell r="U15">
            <v>0.03</v>
          </cell>
          <cell r="V15">
            <v>0</v>
          </cell>
          <cell r="W15">
            <v>0</v>
          </cell>
          <cell r="X15">
            <v>0</v>
          </cell>
          <cell r="Y15">
            <v>9.9200000000000017</v>
          </cell>
          <cell r="Z15">
            <v>13.38</v>
          </cell>
          <cell r="AA15">
            <v>20.94</v>
          </cell>
        </row>
        <row r="16">
          <cell r="A16">
            <v>11</v>
          </cell>
          <cell r="B16" t="str">
            <v>04002</v>
          </cell>
          <cell r="C16" t="str">
            <v>4-2</v>
          </cell>
          <cell r="D16" t="str">
            <v>BON HOMME</v>
          </cell>
          <cell r="E16">
            <v>5.75</v>
          </cell>
          <cell r="F16">
            <v>9.1999999999999993</v>
          </cell>
          <cell r="G16">
            <v>16.75</v>
          </cell>
          <cell r="H16">
            <v>0</v>
          </cell>
          <cell r="J16">
            <v>0</v>
          </cell>
          <cell r="L16">
            <v>3</v>
          </cell>
          <cell r="N16">
            <v>0.3</v>
          </cell>
          <cell r="O16">
            <v>1.4</v>
          </cell>
          <cell r="P16">
            <v>0</v>
          </cell>
          <cell r="Q16">
            <v>0</v>
          </cell>
          <cell r="R16">
            <v>0</v>
          </cell>
          <cell r="S16">
            <v>0.01</v>
          </cell>
          <cell r="T16">
            <v>0.02</v>
          </cell>
          <cell r="U16">
            <v>0.03</v>
          </cell>
          <cell r="V16">
            <v>0</v>
          </cell>
          <cell r="W16">
            <v>0</v>
          </cell>
          <cell r="X16">
            <v>0</v>
          </cell>
          <cell r="Y16">
            <v>10.46</v>
          </cell>
          <cell r="Z16">
            <v>13.92</v>
          </cell>
          <cell r="AA16">
            <v>21.48</v>
          </cell>
        </row>
        <row r="17">
          <cell r="A17">
            <v>12</v>
          </cell>
          <cell r="B17" t="str">
            <v>04003</v>
          </cell>
          <cell r="C17" t="str">
            <v>4-3</v>
          </cell>
          <cell r="D17" t="str">
            <v>SCOTLAND</v>
          </cell>
          <cell r="E17">
            <v>5.75</v>
          </cell>
          <cell r="F17">
            <v>9.1999999999999993</v>
          </cell>
          <cell r="G17">
            <v>16.75</v>
          </cell>
          <cell r="H17">
            <v>0</v>
          </cell>
          <cell r="J17">
            <v>0</v>
          </cell>
          <cell r="L17">
            <v>2.64</v>
          </cell>
          <cell r="N17">
            <v>0.3</v>
          </cell>
          <cell r="O17">
            <v>1.4</v>
          </cell>
          <cell r="P17">
            <v>0</v>
          </cell>
          <cell r="Q17">
            <v>0</v>
          </cell>
          <cell r="R17">
            <v>0</v>
          </cell>
          <cell r="S17">
            <v>0.05</v>
          </cell>
          <cell r="T17">
            <v>0.08</v>
          </cell>
          <cell r="U17">
            <v>0.15</v>
          </cell>
          <cell r="V17">
            <v>0</v>
          </cell>
          <cell r="W17">
            <v>0</v>
          </cell>
          <cell r="X17">
            <v>0</v>
          </cell>
          <cell r="Y17">
            <v>10.140000000000002</v>
          </cell>
          <cell r="Z17">
            <v>13.620000000000001</v>
          </cell>
          <cell r="AA17">
            <v>21.24</v>
          </cell>
        </row>
        <row r="18">
          <cell r="A18">
            <v>13</v>
          </cell>
          <cell r="B18" t="str">
            <v>05001</v>
          </cell>
          <cell r="C18" t="str">
            <v>5-1</v>
          </cell>
          <cell r="D18" t="str">
            <v>BROOKINGS</v>
          </cell>
          <cell r="E18">
            <v>5.75</v>
          </cell>
          <cell r="F18">
            <v>9.1999999999999993</v>
          </cell>
          <cell r="G18">
            <v>16.75</v>
          </cell>
          <cell r="H18">
            <v>1.89</v>
          </cell>
          <cell r="J18">
            <v>0</v>
          </cell>
          <cell r="L18">
            <v>2.56</v>
          </cell>
          <cell r="N18">
            <v>0.3</v>
          </cell>
          <cell r="O18">
            <v>1.4</v>
          </cell>
          <cell r="P18">
            <v>0</v>
          </cell>
          <cell r="Q18">
            <v>0</v>
          </cell>
          <cell r="R18">
            <v>0</v>
          </cell>
          <cell r="S18">
            <v>0.15</v>
          </cell>
          <cell r="T18">
            <v>0.24</v>
          </cell>
          <cell r="U18">
            <v>0.44</v>
          </cell>
          <cell r="V18">
            <v>0.03</v>
          </cell>
          <cell r="W18">
            <v>0.03</v>
          </cell>
          <cell r="X18">
            <v>0.03</v>
          </cell>
          <cell r="Y18">
            <v>12.08</v>
          </cell>
          <cell r="Z18">
            <v>15.620000000000001</v>
          </cell>
          <cell r="AA18">
            <v>23.37</v>
          </cell>
        </row>
        <row r="19">
          <cell r="A19">
            <v>14</v>
          </cell>
          <cell r="B19" t="str">
            <v>05003</v>
          </cell>
          <cell r="C19" t="str">
            <v>5-3</v>
          </cell>
          <cell r="D19" t="str">
            <v>ELKTON</v>
          </cell>
          <cell r="E19">
            <v>5.75</v>
          </cell>
          <cell r="F19">
            <v>9.1999999999999993</v>
          </cell>
          <cell r="G19">
            <v>16.75</v>
          </cell>
          <cell r="H19">
            <v>1.07</v>
          </cell>
          <cell r="J19">
            <v>0</v>
          </cell>
          <cell r="L19">
            <v>3</v>
          </cell>
          <cell r="N19">
            <v>0.2</v>
          </cell>
          <cell r="O19">
            <v>1.23</v>
          </cell>
          <cell r="P19">
            <v>0</v>
          </cell>
          <cell r="Q19">
            <v>0</v>
          </cell>
          <cell r="R19">
            <v>0</v>
          </cell>
          <cell r="S19">
            <v>0.01</v>
          </cell>
          <cell r="T19">
            <v>0.02</v>
          </cell>
          <cell r="U19">
            <v>0.03</v>
          </cell>
          <cell r="V19">
            <v>0</v>
          </cell>
          <cell r="W19">
            <v>0</v>
          </cell>
          <cell r="X19">
            <v>0</v>
          </cell>
          <cell r="Y19">
            <v>11.26</v>
          </cell>
          <cell r="Z19">
            <v>14.719999999999999</v>
          </cell>
          <cell r="AA19">
            <v>22.28</v>
          </cell>
        </row>
        <row r="20">
          <cell r="A20">
            <v>15</v>
          </cell>
          <cell r="B20" t="str">
            <v>05004</v>
          </cell>
          <cell r="C20" t="str">
            <v>5-4</v>
          </cell>
          <cell r="D20" t="str">
            <v>LAKE HENDRICKS</v>
          </cell>
          <cell r="E20">
            <v>5.75</v>
          </cell>
          <cell r="F20">
            <v>9.1999999999999993</v>
          </cell>
          <cell r="G20">
            <v>16.75</v>
          </cell>
          <cell r="H20">
            <v>0</v>
          </cell>
          <cell r="J20">
            <v>0</v>
          </cell>
          <cell r="L20">
            <v>0</v>
          </cell>
          <cell r="N20">
            <v>0</v>
          </cell>
          <cell r="O20">
            <v>0.95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6.7</v>
          </cell>
          <cell r="Z20">
            <v>10.149999999999999</v>
          </cell>
          <cell r="AA20">
            <v>17.7</v>
          </cell>
        </row>
        <row r="21">
          <cell r="A21">
            <v>16</v>
          </cell>
          <cell r="B21" t="str">
            <v>05005</v>
          </cell>
          <cell r="C21" t="str">
            <v>5-5</v>
          </cell>
          <cell r="D21" t="str">
            <v>SIOUX VALLEY</v>
          </cell>
          <cell r="E21">
            <v>5.75</v>
          </cell>
          <cell r="F21">
            <v>9.1999999999999993</v>
          </cell>
          <cell r="G21">
            <v>16.75</v>
          </cell>
          <cell r="H21">
            <v>0</v>
          </cell>
          <cell r="J21">
            <v>0</v>
          </cell>
          <cell r="L21">
            <v>2.62</v>
          </cell>
          <cell r="N21">
            <v>0</v>
          </cell>
          <cell r="O21">
            <v>1.4</v>
          </cell>
          <cell r="P21">
            <v>0</v>
          </cell>
          <cell r="Q21">
            <v>0</v>
          </cell>
          <cell r="R21">
            <v>0</v>
          </cell>
          <cell r="S21">
            <v>0.04</v>
          </cell>
          <cell r="T21">
            <v>0.06</v>
          </cell>
          <cell r="U21">
            <v>0.12</v>
          </cell>
          <cell r="V21">
            <v>0.01</v>
          </cell>
          <cell r="W21">
            <v>0.01</v>
          </cell>
          <cell r="X21">
            <v>0.01</v>
          </cell>
          <cell r="Y21">
            <v>9.82</v>
          </cell>
          <cell r="Z21">
            <v>13.290000000000001</v>
          </cell>
          <cell r="AA21">
            <v>20.900000000000002</v>
          </cell>
        </row>
        <row r="22">
          <cell r="A22">
            <v>17</v>
          </cell>
          <cell r="B22" t="str">
            <v>05006</v>
          </cell>
          <cell r="C22" t="str">
            <v>5-6</v>
          </cell>
          <cell r="D22" t="str">
            <v>DEUBROOK-AREA</v>
          </cell>
          <cell r="E22">
            <v>5.75</v>
          </cell>
          <cell r="F22">
            <v>9.1999999999999993</v>
          </cell>
          <cell r="G22">
            <v>16.75</v>
          </cell>
          <cell r="H22">
            <v>0.56999999999999995</v>
          </cell>
          <cell r="I22" t="str">
            <v>*</v>
          </cell>
          <cell r="J22">
            <v>0</v>
          </cell>
          <cell r="L22">
            <v>3</v>
          </cell>
          <cell r="N22">
            <v>0.3</v>
          </cell>
          <cell r="O22">
            <v>1.4</v>
          </cell>
          <cell r="P22">
            <v>0</v>
          </cell>
          <cell r="Q22">
            <v>0</v>
          </cell>
          <cell r="R22">
            <v>0</v>
          </cell>
          <cell r="S22">
            <v>0.01</v>
          </cell>
          <cell r="T22">
            <v>0.02</v>
          </cell>
          <cell r="U22">
            <v>0.03</v>
          </cell>
          <cell r="V22">
            <v>0</v>
          </cell>
          <cell r="W22">
            <v>0</v>
          </cell>
          <cell r="X22">
            <v>0</v>
          </cell>
          <cell r="Y22">
            <v>11.030000000000001</v>
          </cell>
          <cell r="Z22">
            <v>14.49</v>
          </cell>
          <cell r="AA22">
            <v>22.05</v>
          </cell>
        </row>
        <row r="23">
          <cell r="A23">
            <v>18</v>
          </cell>
          <cell r="B23" t="str">
            <v>06001</v>
          </cell>
          <cell r="C23" t="str">
            <v>6-1</v>
          </cell>
          <cell r="D23" t="str">
            <v>ABERDEEN</v>
          </cell>
          <cell r="E23">
            <v>5.75</v>
          </cell>
          <cell r="F23">
            <v>9.1999999999999993</v>
          </cell>
          <cell r="G23">
            <v>16.75</v>
          </cell>
          <cell r="H23">
            <v>0</v>
          </cell>
          <cell r="J23">
            <v>0</v>
          </cell>
          <cell r="L23">
            <v>2.14</v>
          </cell>
          <cell r="N23">
            <v>0</v>
          </cell>
          <cell r="O23">
            <v>1.39</v>
          </cell>
          <cell r="P23">
            <v>0</v>
          </cell>
          <cell r="Q23">
            <v>0</v>
          </cell>
          <cell r="R23">
            <v>0</v>
          </cell>
          <cell r="S23">
            <v>0.11</v>
          </cell>
          <cell r="T23">
            <v>0.18</v>
          </cell>
          <cell r="U23">
            <v>0.32</v>
          </cell>
          <cell r="V23">
            <v>0.02</v>
          </cell>
          <cell r="W23">
            <v>0.02</v>
          </cell>
          <cell r="X23">
            <v>0.02</v>
          </cell>
          <cell r="Y23">
            <v>9.41</v>
          </cell>
          <cell r="Z23">
            <v>12.93</v>
          </cell>
          <cell r="AA23">
            <v>20.62</v>
          </cell>
        </row>
        <row r="24">
          <cell r="A24">
            <v>19</v>
          </cell>
          <cell r="B24" t="str">
            <v>06002</v>
          </cell>
          <cell r="C24" t="str">
            <v>6-2</v>
          </cell>
          <cell r="D24" t="str">
            <v>ELM VALLEY</v>
          </cell>
          <cell r="E24">
            <v>5.75</v>
          </cell>
          <cell r="F24">
            <v>9.1999999999999993</v>
          </cell>
          <cell r="G24">
            <v>16.75</v>
          </cell>
          <cell r="H24">
            <v>0</v>
          </cell>
          <cell r="J24">
            <v>0</v>
          </cell>
          <cell r="L24">
            <v>1.69</v>
          </cell>
          <cell r="N24">
            <v>0.3</v>
          </cell>
          <cell r="O24">
            <v>1.27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9.01</v>
          </cell>
          <cell r="Z24">
            <v>12.459999999999999</v>
          </cell>
          <cell r="AA24">
            <v>20.010000000000002</v>
          </cell>
        </row>
        <row r="25">
          <cell r="A25">
            <v>20</v>
          </cell>
          <cell r="B25" t="str">
            <v>06003</v>
          </cell>
          <cell r="C25" t="str">
            <v>6-3</v>
          </cell>
          <cell r="D25" t="str">
            <v>GROTON</v>
          </cell>
          <cell r="E25">
            <v>5.71</v>
          </cell>
          <cell r="F25">
            <v>9.14</v>
          </cell>
          <cell r="G25">
            <v>16.63</v>
          </cell>
          <cell r="H25">
            <v>0</v>
          </cell>
          <cell r="J25">
            <v>0</v>
          </cell>
          <cell r="L25">
            <v>2.15</v>
          </cell>
          <cell r="N25">
            <v>0</v>
          </cell>
          <cell r="O25">
            <v>1.1399999999999999</v>
          </cell>
          <cell r="P25">
            <v>0</v>
          </cell>
          <cell r="Q25">
            <v>0</v>
          </cell>
          <cell r="R25">
            <v>0</v>
          </cell>
          <cell r="S25">
            <v>0.02</v>
          </cell>
          <cell r="T25">
            <v>0.03</v>
          </cell>
          <cell r="U25">
            <v>0.06</v>
          </cell>
          <cell r="V25">
            <v>0</v>
          </cell>
          <cell r="W25">
            <v>0</v>
          </cell>
          <cell r="X25">
            <v>0</v>
          </cell>
          <cell r="Y25">
            <v>9.02</v>
          </cell>
          <cell r="Z25">
            <v>12.46</v>
          </cell>
          <cell r="AA25">
            <v>19.979999999999997</v>
          </cell>
        </row>
        <row r="26">
          <cell r="A26">
            <v>21</v>
          </cell>
          <cell r="B26" t="str">
            <v>06004</v>
          </cell>
          <cell r="C26" t="str">
            <v>6-4</v>
          </cell>
          <cell r="D26" t="str">
            <v>HECLA-HOUGHTON</v>
          </cell>
          <cell r="E26">
            <v>8.5</v>
          </cell>
          <cell r="F26">
            <v>13.6</v>
          </cell>
          <cell r="G26">
            <v>24.759999999999998</v>
          </cell>
          <cell r="H26">
            <v>0</v>
          </cell>
          <cell r="J26">
            <v>0</v>
          </cell>
          <cell r="L26">
            <v>0.26</v>
          </cell>
          <cell r="N26">
            <v>0.3</v>
          </cell>
          <cell r="O26">
            <v>1.39</v>
          </cell>
          <cell r="P26">
            <v>0</v>
          </cell>
          <cell r="Q26">
            <v>0</v>
          </cell>
          <cell r="R26">
            <v>0</v>
          </cell>
          <cell r="S26">
            <v>0.03</v>
          </cell>
          <cell r="T26">
            <v>0.05</v>
          </cell>
          <cell r="U26">
            <v>0.09</v>
          </cell>
          <cell r="V26">
            <v>0</v>
          </cell>
          <cell r="W26">
            <v>0</v>
          </cell>
          <cell r="X26">
            <v>0</v>
          </cell>
          <cell r="Y26">
            <v>10.48</v>
          </cell>
          <cell r="Z26">
            <v>15.600000000000001</v>
          </cell>
          <cell r="AA26">
            <v>26.8</v>
          </cell>
        </row>
        <row r="27">
          <cell r="A27">
            <v>22</v>
          </cell>
          <cell r="B27" t="str">
            <v>06005</v>
          </cell>
          <cell r="C27" t="str">
            <v>6-5</v>
          </cell>
          <cell r="D27" t="str">
            <v>WARNER</v>
          </cell>
          <cell r="E27">
            <v>5.75</v>
          </cell>
          <cell r="F27">
            <v>9.1999999999999993</v>
          </cell>
          <cell r="G27">
            <v>16.75</v>
          </cell>
          <cell r="H27">
            <v>0</v>
          </cell>
          <cell r="J27">
            <v>0</v>
          </cell>
          <cell r="L27">
            <v>1.97</v>
          </cell>
          <cell r="N27">
            <v>0</v>
          </cell>
          <cell r="O27">
            <v>1.4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9.1199999999999992</v>
          </cell>
          <cell r="Z27">
            <v>12.57</v>
          </cell>
          <cell r="AA27">
            <v>20.119999999999997</v>
          </cell>
        </row>
        <row r="28">
          <cell r="A28">
            <v>23</v>
          </cell>
          <cell r="B28" t="str">
            <v>07001</v>
          </cell>
          <cell r="C28" t="str">
            <v>7-1</v>
          </cell>
          <cell r="D28" t="str">
            <v>CHAMBERLAIN</v>
          </cell>
          <cell r="E28">
            <v>5.75</v>
          </cell>
          <cell r="F28">
            <v>9.1999999999999993</v>
          </cell>
          <cell r="G28">
            <v>16.75</v>
          </cell>
          <cell r="H28">
            <v>1.89</v>
          </cell>
          <cell r="J28">
            <v>0</v>
          </cell>
          <cell r="L28">
            <v>2</v>
          </cell>
          <cell r="N28">
            <v>0</v>
          </cell>
          <cell r="O28">
            <v>1.4</v>
          </cell>
          <cell r="P28">
            <v>0</v>
          </cell>
          <cell r="Q28">
            <v>0</v>
          </cell>
          <cell r="R28">
            <v>0</v>
          </cell>
          <cell r="S28">
            <v>0.1</v>
          </cell>
          <cell r="T28">
            <v>0.16</v>
          </cell>
          <cell r="U28">
            <v>0.28999999999999998</v>
          </cell>
          <cell r="V28">
            <v>0.01</v>
          </cell>
          <cell r="W28">
            <v>0.01</v>
          </cell>
          <cell r="X28">
            <v>0.01</v>
          </cell>
          <cell r="Y28">
            <v>11.15</v>
          </cell>
          <cell r="Z28">
            <v>14.66</v>
          </cell>
          <cell r="AA28">
            <v>22.34</v>
          </cell>
        </row>
        <row r="29">
          <cell r="A29">
            <v>24</v>
          </cell>
          <cell r="B29" t="str">
            <v>07002</v>
          </cell>
          <cell r="C29" t="str">
            <v>7-2</v>
          </cell>
          <cell r="D29" t="str">
            <v>KIMBALL</v>
          </cell>
          <cell r="E29">
            <v>5.75</v>
          </cell>
          <cell r="F29">
            <v>9.1999999999999993</v>
          </cell>
          <cell r="G29">
            <v>16.75</v>
          </cell>
          <cell r="H29">
            <v>0</v>
          </cell>
          <cell r="J29">
            <v>0</v>
          </cell>
          <cell r="L29">
            <v>0</v>
          </cell>
          <cell r="N29">
            <v>0</v>
          </cell>
          <cell r="O29">
            <v>1.4</v>
          </cell>
          <cell r="P29">
            <v>0</v>
          </cell>
          <cell r="Q29">
            <v>0</v>
          </cell>
          <cell r="R29">
            <v>0</v>
          </cell>
          <cell r="S29">
            <v>0.02</v>
          </cell>
          <cell r="T29">
            <v>0.03</v>
          </cell>
          <cell r="U29">
            <v>0.06</v>
          </cell>
          <cell r="V29">
            <v>0</v>
          </cell>
          <cell r="W29">
            <v>0</v>
          </cell>
          <cell r="X29">
            <v>0</v>
          </cell>
          <cell r="Y29">
            <v>7.17</v>
          </cell>
          <cell r="Z29">
            <v>10.629999999999999</v>
          </cell>
          <cell r="AA29">
            <v>18.209999999999997</v>
          </cell>
        </row>
        <row r="30">
          <cell r="A30">
            <v>25</v>
          </cell>
          <cell r="B30" t="str">
            <v>09001</v>
          </cell>
          <cell r="C30" t="str">
            <v>9-1</v>
          </cell>
          <cell r="D30" t="str">
            <v>BELLE FOURCHE</v>
          </cell>
          <cell r="E30">
            <v>5.75</v>
          </cell>
          <cell r="F30">
            <v>9.1999999999999993</v>
          </cell>
          <cell r="G30">
            <v>16.75</v>
          </cell>
          <cell r="H30">
            <v>0</v>
          </cell>
          <cell r="J30">
            <v>0</v>
          </cell>
          <cell r="L30">
            <v>3</v>
          </cell>
          <cell r="N30">
            <v>0</v>
          </cell>
          <cell r="O30">
            <v>1.4</v>
          </cell>
          <cell r="P30">
            <v>0</v>
          </cell>
          <cell r="Q30">
            <v>0</v>
          </cell>
          <cell r="R30">
            <v>0</v>
          </cell>
          <cell r="S30">
            <v>0.06</v>
          </cell>
          <cell r="T30">
            <v>0.1</v>
          </cell>
          <cell r="U30">
            <v>0.17</v>
          </cell>
          <cell r="V30">
            <v>0.01</v>
          </cell>
          <cell r="W30">
            <v>0.01</v>
          </cell>
          <cell r="X30">
            <v>0.01</v>
          </cell>
          <cell r="Y30">
            <v>10.220000000000001</v>
          </cell>
          <cell r="Z30">
            <v>13.709999999999999</v>
          </cell>
          <cell r="AA30">
            <v>21.330000000000002</v>
          </cell>
        </row>
        <row r="31">
          <cell r="A31">
            <v>26</v>
          </cell>
          <cell r="B31" t="str">
            <v>09002</v>
          </cell>
          <cell r="C31" t="str">
            <v>9-2</v>
          </cell>
          <cell r="D31" t="str">
            <v>NEWELL</v>
          </cell>
          <cell r="E31">
            <v>5.75</v>
          </cell>
          <cell r="F31">
            <v>9.1999999999999993</v>
          </cell>
          <cell r="G31">
            <v>16.75</v>
          </cell>
          <cell r="H31">
            <v>0</v>
          </cell>
          <cell r="J31">
            <v>0</v>
          </cell>
          <cell r="L31">
            <v>3</v>
          </cell>
          <cell r="N31">
            <v>0</v>
          </cell>
          <cell r="O31">
            <v>1.4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10.15</v>
          </cell>
          <cell r="Z31">
            <v>13.6</v>
          </cell>
          <cell r="AA31">
            <v>21.15</v>
          </cell>
        </row>
        <row r="32">
          <cell r="A32">
            <v>27</v>
          </cell>
          <cell r="B32" t="str">
            <v>10001</v>
          </cell>
          <cell r="C32" t="str">
            <v>10-1</v>
          </cell>
          <cell r="D32" t="str">
            <v>HERRIED</v>
          </cell>
          <cell r="E32">
            <v>5.75</v>
          </cell>
          <cell r="F32">
            <v>9.1999999999999993</v>
          </cell>
          <cell r="G32">
            <v>16.75</v>
          </cell>
          <cell r="H32">
            <v>0</v>
          </cell>
          <cell r="J32">
            <v>0</v>
          </cell>
          <cell r="L32">
            <v>3</v>
          </cell>
          <cell r="N32">
            <v>0</v>
          </cell>
          <cell r="O32">
            <v>1.4</v>
          </cell>
          <cell r="P32">
            <v>0</v>
          </cell>
          <cell r="Q32">
            <v>0</v>
          </cell>
          <cell r="R32">
            <v>0</v>
          </cell>
          <cell r="S32">
            <v>0.01</v>
          </cell>
          <cell r="T32">
            <v>0.02</v>
          </cell>
          <cell r="U32">
            <v>0.03</v>
          </cell>
          <cell r="V32">
            <v>0</v>
          </cell>
          <cell r="W32">
            <v>0</v>
          </cell>
          <cell r="X32">
            <v>0</v>
          </cell>
          <cell r="Y32">
            <v>10.16</v>
          </cell>
          <cell r="Z32">
            <v>13.62</v>
          </cell>
          <cell r="AA32">
            <v>21.18</v>
          </cell>
        </row>
        <row r="33">
          <cell r="A33">
            <v>28</v>
          </cell>
          <cell r="B33" t="str">
            <v>10002</v>
          </cell>
          <cell r="C33" t="str">
            <v>10-2</v>
          </cell>
          <cell r="D33" t="str">
            <v>POLLOCK</v>
          </cell>
          <cell r="E33">
            <v>5.75</v>
          </cell>
          <cell r="F33">
            <v>9.1999999999999993</v>
          </cell>
          <cell r="G33">
            <v>16.75</v>
          </cell>
          <cell r="H33">
            <v>0</v>
          </cell>
          <cell r="J33">
            <v>0</v>
          </cell>
          <cell r="L33">
            <v>2.82</v>
          </cell>
          <cell r="N33">
            <v>0.04</v>
          </cell>
          <cell r="O33">
            <v>1.32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9.93</v>
          </cell>
          <cell r="Z33">
            <v>13.379999999999999</v>
          </cell>
          <cell r="AA33">
            <v>20.93</v>
          </cell>
        </row>
        <row r="34">
          <cell r="A34">
            <v>29</v>
          </cell>
          <cell r="B34" t="str">
            <v>11001</v>
          </cell>
          <cell r="C34" t="str">
            <v>11-1</v>
          </cell>
          <cell r="D34" t="str">
            <v>ANDES CENTRAL</v>
          </cell>
          <cell r="E34">
            <v>5.75</v>
          </cell>
          <cell r="F34">
            <v>9.1999999999999993</v>
          </cell>
          <cell r="G34">
            <v>16.75</v>
          </cell>
          <cell r="H34">
            <v>0</v>
          </cell>
          <cell r="J34">
            <v>0</v>
          </cell>
          <cell r="L34">
            <v>2.73</v>
          </cell>
          <cell r="N34">
            <v>0.3</v>
          </cell>
          <cell r="O34">
            <v>1.4</v>
          </cell>
          <cell r="P34">
            <v>0</v>
          </cell>
          <cell r="Q34">
            <v>0</v>
          </cell>
          <cell r="R34">
            <v>0</v>
          </cell>
          <cell r="S34">
            <v>0.24</v>
          </cell>
          <cell r="T34">
            <v>0.38</v>
          </cell>
          <cell r="U34">
            <v>0.7</v>
          </cell>
          <cell r="V34">
            <v>0.05</v>
          </cell>
          <cell r="W34">
            <v>0.05</v>
          </cell>
          <cell r="X34">
            <v>0.05</v>
          </cell>
          <cell r="Y34">
            <v>10.470000000000002</v>
          </cell>
          <cell r="Z34">
            <v>14.060000000000002</v>
          </cell>
          <cell r="AA34">
            <v>21.93</v>
          </cell>
        </row>
        <row r="35">
          <cell r="A35">
            <v>30</v>
          </cell>
          <cell r="B35" t="str">
            <v>11002</v>
          </cell>
          <cell r="C35" t="str">
            <v>11-2</v>
          </cell>
          <cell r="D35" t="str">
            <v>GEDDES COMMUNITY</v>
          </cell>
          <cell r="E35">
            <v>5.75</v>
          </cell>
          <cell r="F35">
            <v>9.1999999999999993</v>
          </cell>
          <cell r="G35">
            <v>16.75</v>
          </cell>
          <cell r="H35">
            <v>0</v>
          </cell>
          <cell r="J35">
            <v>0</v>
          </cell>
          <cell r="L35">
            <v>1.42</v>
          </cell>
          <cell r="N35">
            <v>0</v>
          </cell>
          <cell r="O35">
            <v>1.3</v>
          </cell>
          <cell r="P35">
            <v>0</v>
          </cell>
          <cell r="Q35">
            <v>0</v>
          </cell>
          <cell r="R35">
            <v>0</v>
          </cell>
          <cell r="S35">
            <v>0.04</v>
          </cell>
          <cell r="T35">
            <v>0.06</v>
          </cell>
          <cell r="U35">
            <v>0.12</v>
          </cell>
          <cell r="V35">
            <v>0</v>
          </cell>
          <cell r="W35">
            <v>0</v>
          </cell>
          <cell r="X35">
            <v>0</v>
          </cell>
          <cell r="Y35">
            <v>8.51</v>
          </cell>
          <cell r="Z35">
            <v>11.98</v>
          </cell>
          <cell r="AA35">
            <v>19.590000000000003</v>
          </cell>
        </row>
        <row r="36">
          <cell r="A36">
            <v>31</v>
          </cell>
          <cell r="B36" t="str">
            <v>11003</v>
          </cell>
          <cell r="C36" t="str">
            <v>11-3</v>
          </cell>
          <cell r="D36" t="str">
            <v>PLATTE COMMUNITY</v>
          </cell>
          <cell r="E36">
            <v>5.75</v>
          </cell>
          <cell r="F36">
            <v>9.1999999999999993</v>
          </cell>
          <cell r="G36">
            <v>16.75</v>
          </cell>
          <cell r="H36">
            <v>0</v>
          </cell>
          <cell r="J36">
            <v>0</v>
          </cell>
          <cell r="L36">
            <v>2.0099999999999998</v>
          </cell>
          <cell r="N36">
            <v>0</v>
          </cell>
          <cell r="O36">
            <v>1.4</v>
          </cell>
          <cell r="P36">
            <v>0</v>
          </cell>
          <cell r="Q36">
            <v>0</v>
          </cell>
          <cell r="R36">
            <v>0</v>
          </cell>
          <cell r="S36">
            <v>0.2</v>
          </cell>
          <cell r="T36">
            <v>0.32</v>
          </cell>
          <cell r="U36">
            <v>0.57999999999999996</v>
          </cell>
          <cell r="V36">
            <v>0.03</v>
          </cell>
          <cell r="W36">
            <v>0.03</v>
          </cell>
          <cell r="X36">
            <v>0.03</v>
          </cell>
          <cell r="Y36">
            <v>9.3899999999999988</v>
          </cell>
          <cell r="Z36">
            <v>12.959999999999999</v>
          </cell>
          <cell r="AA36">
            <v>20.769999999999996</v>
          </cell>
        </row>
        <row r="37">
          <cell r="A37">
            <v>32</v>
          </cell>
          <cell r="B37" t="str">
            <v>11004</v>
          </cell>
          <cell r="C37" t="str">
            <v>11-4</v>
          </cell>
          <cell r="D37" t="str">
            <v>WAGNER COMMUNITY</v>
          </cell>
          <cell r="E37">
            <v>5.75</v>
          </cell>
          <cell r="F37">
            <v>9.1999999999999993</v>
          </cell>
          <cell r="G37">
            <v>16.75</v>
          </cell>
          <cell r="H37">
            <v>0</v>
          </cell>
          <cell r="J37">
            <v>0</v>
          </cell>
          <cell r="L37">
            <v>2.23</v>
          </cell>
          <cell r="N37">
            <v>0</v>
          </cell>
          <cell r="O37">
            <v>1.4</v>
          </cell>
          <cell r="P37">
            <v>0</v>
          </cell>
          <cell r="Q37">
            <v>0</v>
          </cell>
          <cell r="R37">
            <v>0</v>
          </cell>
          <cell r="S37">
            <v>0.3</v>
          </cell>
          <cell r="T37">
            <v>0.48</v>
          </cell>
          <cell r="U37">
            <v>0.87</v>
          </cell>
          <cell r="V37">
            <v>0.04</v>
          </cell>
          <cell r="W37">
            <v>0.04</v>
          </cell>
          <cell r="X37">
            <v>0.04</v>
          </cell>
          <cell r="Y37">
            <v>9.7200000000000006</v>
          </cell>
          <cell r="Z37">
            <v>13.35</v>
          </cell>
          <cell r="AA37">
            <v>21.29</v>
          </cell>
        </row>
        <row r="38">
          <cell r="A38">
            <v>33</v>
          </cell>
          <cell r="B38" t="str">
            <v>12002</v>
          </cell>
          <cell r="C38" t="str">
            <v>12-2</v>
          </cell>
          <cell r="D38" t="str">
            <v>CLARK</v>
          </cell>
          <cell r="E38">
            <v>5.68</v>
          </cell>
          <cell r="F38">
            <v>9.09</v>
          </cell>
          <cell r="G38">
            <v>16.55</v>
          </cell>
          <cell r="H38">
            <v>0</v>
          </cell>
          <cell r="J38">
            <v>0</v>
          </cell>
          <cell r="L38">
            <v>0.94</v>
          </cell>
          <cell r="N38">
            <v>0</v>
          </cell>
          <cell r="O38">
            <v>1.29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7.9099999999999993</v>
          </cell>
          <cell r="Z38">
            <v>11.32</v>
          </cell>
          <cell r="AA38">
            <v>18.78</v>
          </cell>
        </row>
        <row r="39">
          <cell r="A39">
            <v>34</v>
          </cell>
          <cell r="B39" t="str">
            <v>12003</v>
          </cell>
          <cell r="C39" t="str">
            <v>12-3</v>
          </cell>
          <cell r="D39" t="str">
            <v>WILLOW LAKE</v>
          </cell>
          <cell r="E39">
            <v>5.75</v>
          </cell>
          <cell r="F39">
            <v>9.1999999999999993</v>
          </cell>
          <cell r="G39">
            <v>16.75</v>
          </cell>
          <cell r="H39">
            <v>0</v>
          </cell>
          <cell r="J39">
            <v>0</v>
          </cell>
          <cell r="L39">
            <v>1.24</v>
          </cell>
          <cell r="N39">
            <v>0</v>
          </cell>
          <cell r="O39">
            <v>1.33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8.32</v>
          </cell>
          <cell r="Z39">
            <v>11.77</v>
          </cell>
          <cell r="AA39">
            <v>19.32</v>
          </cell>
        </row>
        <row r="40">
          <cell r="A40">
            <v>35</v>
          </cell>
          <cell r="B40" t="str">
            <v>13001</v>
          </cell>
          <cell r="C40" t="str">
            <v>13-1</v>
          </cell>
          <cell r="D40" t="str">
            <v>VERMILLION</v>
          </cell>
          <cell r="E40">
            <v>5.75</v>
          </cell>
          <cell r="F40">
            <v>9.1999999999999993</v>
          </cell>
          <cell r="G40">
            <v>16.75</v>
          </cell>
          <cell r="H40">
            <v>0</v>
          </cell>
          <cell r="J40">
            <v>0</v>
          </cell>
          <cell r="L40">
            <v>2.73</v>
          </cell>
          <cell r="N40">
            <v>0.3</v>
          </cell>
          <cell r="O40">
            <v>1.4</v>
          </cell>
          <cell r="P40">
            <v>0</v>
          </cell>
          <cell r="Q40">
            <v>0</v>
          </cell>
          <cell r="R40">
            <v>0</v>
          </cell>
          <cell r="S40">
            <v>0.1</v>
          </cell>
          <cell r="T40">
            <v>0.16</v>
          </cell>
          <cell r="U40">
            <v>0.28999999999999998</v>
          </cell>
          <cell r="V40">
            <v>0.02</v>
          </cell>
          <cell r="W40">
            <v>0.02</v>
          </cell>
          <cell r="X40">
            <v>0.02</v>
          </cell>
          <cell r="Y40">
            <v>10.3</v>
          </cell>
          <cell r="Z40">
            <v>13.81</v>
          </cell>
          <cell r="AA40">
            <v>21.49</v>
          </cell>
        </row>
        <row r="41">
          <cell r="A41">
            <v>36</v>
          </cell>
          <cell r="B41" t="str">
            <v>13002</v>
          </cell>
          <cell r="C41" t="str">
            <v>13-2</v>
          </cell>
          <cell r="D41" t="str">
            <v>WAKONDA</v>
          </cell>
          <cell r="E41">
            <v>5.75</v>
          </cell>
          <cell r="F41">
            <v>9.1999999999999993</v>
          </cell>
          <cell r="G41">
            <v>16.75</v>
          </cell>
          <cell r="H41">
            <v>0</v>
          </cell>
          <cell r="J41">
            <v>0</v>
          </cell>
          <cell r="L41">
            <v>0.44</v>
          </cell>
          <cell r="N41">
            <v>0</v>
          </cell>
          <cell r="O41">
            <v>1.4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7.59</v>
          </cell>
          <cell r="Z41">
            <v>11.04</v>
          </cell>
          <cell r="AA41">
            <v>18.59</v>
          </cell>
        </row>
        <row r="42">
          <cell r="A42">
            <v>37</v>
          </cell>
          <cell r="B42" t="str">
            <v>14001</v>
          </cell>
          <cell r="C42" t="str">
            <v>14-1</v>
          </cell>
          <cell r="D42" t="str">
            <v>FLORENCE</v>
          </cell>
          <cell r="E42">
            <v>5.75</v>
          </cell>
          <cell r="F42">
            <v>9.1999999999999993</v>
          </cell>
          <cell r="G42">
            <v>16.75</v>
          </cell>
          <cell r="H42">
            <v>2.27</v>
          </cell>
          <cell r="J42">
            <v>0</v>
          </cell>
          <cell r="L42">
            <v>0.66</v>
          </cell>
          <cell r="N42">
            <v>0</v>
          </cell>
          <cell r="O42">
            <v>1.28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9.9599999999999991</v>
          </cell>
          <cell r="Z42">
            <v>13.409999999999998</v>
          </cell>
          <cell r="AA42">
            <v>20.96</v>
          </cell>
        </row>
        <row r="43">
          <cell r="A43">
            <v>38</v>
          </cell>
          <cell r="B43" t="str">
            <v>14002</v>
          </cell>
          <cell r="C43" t="str">
            <v>14-2</v>
          </cell>
          <cell r="D43" t="str">
            <v>HENRY</v>
          </cell>
          <cell r="E43">
            <v>5.75</v>
          </cell>
          <cell r="F43">
            <v>9.1999999999999993</v>
          </cell>
          <cell r="G43">
            <v>16.75</v>
          </cell>
          <cell r="H43">
            <v>5.38</v>
          </cell>
          <cell r="J43">
            <v>0</v>
          </cell>
          <cell r="L43">
            <v>0.65</v>
          </cell>
          <cell r="N43">
            <v>0.3</v>
          </cell>
          <cell r="O43">
            <v>0.79</v>
          </cell>
          <cell r="P43">
            <v>0</v>
          </cell>
          <cell r="Q43">
            <v>0</v>
          </cell>
          <cell r="R43">
            <v>0</v>
          </cell>
          <cell r="S43">
            <v>0.01</v>
          </cell>
          <cell r="T43">
            <v>0.02</v>
          </cell>
          <cell r="U43">
            <v>0.03</v>
          </cell>
          <cell r="V43">
            <v>0</v>
          </cell>
          <cell r="W43">
            <v>0</v>
          </cell>
          <cell r="X43">
            <v>0</v>
          </cell>
          <cell r="Y43">
            <v>12.88</v>
          </cell>
          <cell r="Z43">
            <v>16.34</v>
          </cell>
          <cell r="AA43">
            <v>23.9</v>
          </cell>
        </row>
        <row r="44">
          <cell r="A44">
            <v>39</v>
          </cell>
          <cell r="B44" t="str">
            <v>14003</v>
          </cell>
          <cell r="C44" t="str">
            <v>14-3</v>
          </cell>
          <cell r="D44" t="str">
            <v>SOUTH SHORE</v>
          </cell>
          <cell r="E44">
            <v>5.75</v>
          </cell>
          <cell r="F44">
            <v>9.1999999999999993</v>
          </cell>
          <cell r="G44">
            <v>16.75</v>
          </cell>
          <cell r="H44">
            <v>0</v>
          </cell>
          <cell r="J44">
            <v>0</v>
          </cell>
          <cell r="L44">
            <v>3</v>
          </cell>
          <cell r="N44">
            <v>0</v>
          </cell>
          <cell r="O44">
            <v>1.4</v>
          </cell>
          <cell r="P44">
            <v>0</v>
          </cell>
          <cell r="Q44">
            <v>0</v>
          </cell>
          <cell r="R44">
            <v>0</v>
          </cell>
          <cell r="S44">
            <v>0.01</v>
          </cell>
          <cell r="T44">
            <v>0.02</v>
          </cell>
          <cell r="U44">
            <v>0.03</v>
          </cell>
          <cell r="V44">
            <v>0</v>
          </cell>
          <cell r="W44">
            <v>0</v>
          </cell>
          <cell r="X44">
            <v>0</v>
          </cell>
          <cell r="Y44">
            <v>10.16</v>
          </cell>
          <cell r="Z44">
            <v>13.62</v>
          </cell>
          <cell r="AA44">
            <v>21.18</v>
          </cell>
        </row>
        <row r="45">
          <cell r="A45">
            <v>40</v>
          </cell>
          <cell r="B45" t="str">
            <v>14004</v>
          </cell>
          <cell r="C45" t="str">
            <v>14-4</v>
          </cell>
          <cell r="D45" t="str">
            <v>WATERTOWN</v>
          </cell>
          <cell r="E45">
            <v>5.75</v>
          </cell>
          <cell r="F45">
            <v>9.1999999999999993</v>
          </cell>
          <cell r="G45">
            <v>16.75</v>
          </cell>
          <cell r="H45">
            <v>0.3</v>
          </cell>
          <cell r="J45">
            <v>0</v>
          </cell>
          <cell r="L45">
            <v>3</v>
          </cell>
          <cell r="N45">
            <v>0</v>
          </cell>
          <cell r="O45">
            <v>1.4</v>
          </cell>
          <cell r="P45">
            <v>0</v>
          </cell>
          <cell r="Q45">
            <v>0</v>
          </cell>
          <cell r="R45">
            <v>0</v>
          </cell>
          <cell r="S45">
            <v>0.09</v>
          </cell>
          <cell r="T45">
            <v>0.14000000000000001</v>
          </cell>
          <cell r="U45">
            <v>0.26</v>
          </cell>
          <cell r="V45">
            <v>0.02</v>
          </cell>
          <cell r="W45">
            <v>0.02</v>
          </cell>
          <cell r="X45">
            <v>0.02</v>
          </cell>
          <cell r="Y45">
            <v>10.56</v>
          </cell>
          <cell r="Z45">
            <v>14.06</v>
          </cell>
          <cell r="AA45">
            <v>21.73</v>
          </cell>
        </row>
        <row r="46">
          <cell r="A46">
            <v>41</v>
          </cell>
          <cell r="B46" t="str">
            <v>14005</v>
          </cell>
          <cell r="C46" t="str">
            <v>14-5</v>
          </cell>
          <cell r="D46" t="str">
            <v>WAVERLY</v>
          </cell>
          <cell r="E46">
            <v>9.01</v>
          </cell>
          <cell r="F46">
            <v>14.419999999999998</v>
          </cell>
          <cell r="G46">
            <v>26.25</v>
          </cell>
          <cell r="H46">
            <v>0</v>
          </cell>
          <cell r="J46">
            <v>0</v>
          </cell>
          <cell r="L46">
            <v>1.56</v>
          </cell>
          <cell r="N46">
            <v>0.3</v>
          </cell>
          <cell r="O46">
            <v>0.69</v>
          </cell>
          <cell r="P46">
            <v>0</v>
          </cell>
          <cell r="Q46">
            <v>0</v>
          </cell>
          <cell r="R46">
            <v>0</v>
          </cell>
          <cell r="S46">
            <v>0.01</v>
          </cell>
          <cell r="T46">
            <v>0.02</v>
          </cell>
          <cell r="U46">
            <v>0.03</v>
          </cell>
          <cell r="V46">
            <v>0</v>
          </cell>
          <cell r="W46">
            <v>0</v>
          </cell>
          <cell r="X46">
            <v>0</v>
          </cell>
          <cell r="Y46">
            <v>11.57</v>
          </cell>
          <cell r="Z46">
            <v>16.989999999999998</v>
          </cell>
          <cell r="AA46">
            <v>28.830000000000002</v>
          </cell>
        </row>
        <row r="47">
          <cell r="A47">
            <v>42</v>
          </cell>
          <cell r="B47" t="str">
            <v>15001</v>
          </cell>
          <cell r="C47" t="str">
            <v>15-1</v>
          </cell>
          <cell r="D47" t="str">
            <v>MC INTOSH</v>
          </cell>
          <cell r="E47">
            <v>5.75</v>
          </cell>
          <cell r="F47">
            <v>9.1999999999999993</v>
          </cell>
          <cell r="G47">
            <v>16.75</v>
          </cell>
          <cell r="H47">
            <v>0</v>
          </cell>
          <cell r="J47">
            <v>0</v>
          </cell>
          <cell r="L47">
            <v>1</v>
          </cell>
          <cell r="N47">
            <v>0.3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7.05</v>
          </cell>
          <cell r="Z47">
            <v>10.5</v>
          </cell>
          <cell r="AA47">
            <v>18.05</v>
          </cell>
        </row>
        <row r="48">
          <cell r="A48">
            <v>43</v>
          </cell>
          <cell r="B48" t="str">
            <v>15002</v>
          </cell>
          <cell r="C48" t="str">
            <v>15-2</v>
          </cell>
          <cell r="D48" t="str">
            <v>MC LAUGHLIN</v>
          </cell>
          <cell r="E48">
            <v>5.74</v>
          </cell>
          <cell r="F48">
            <v>9.18</v>
          </cell>
          <cell r="G48">
            <v>16.72</v>
          </cell>
          <cell r="H48">
            <v>0</v>
          </cell>
          <cell r="J48">
            <v>0</v>
          </cell>
          <cell r="L48">
            <v>0.6</v>
          </cell>
          <cell r="N48">
            <v>0</v>
          </cell>
          <cell r="O48">
            <v>0.63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6.97</v>
          </cell>
          <cell r="Z48">
            <v>10.41</v>
          </cell>
          <cell r="AA48">
            <v>17.95</v>
          </cell>
        </row>
        <row r="49">
          <cell r="A49">
            <v>44</v>
          </cell>
          <cell r="B49" t="str">
            <v>15003</v>
          </cell>
          <cell r="C49" t="str">
            <v>15-3</v>
          </cell>
          <cell r="D49" t="str">
            <v>SMEE</v>
          </cell>
          <cell r="E49">
            <v>5.75</v>
          </cell>
          <cell r="F49">
            <v>9.1999999999999993</v>
          </cell>
          <cell r="G49">
            <v>16.75</v>
          </cell>
          <cell r="H49">
            <v>0</v>
          </cell>
          <cell r="J49">
            <v>0</v>
          </cell>
          <cell r="L49">
            <v>0.73</v>
          </cell>
          <cell r="N49">
            <v>0</v>
          </cell>
          <cell r="O49">
            <v>1.24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7.7200000000000006</v>
          </cell>
          <cell r="Z49">
            <v>11.17</v>
          </cell>
          <cell r="AA49">
            <v>18.72</v>
          </cell>
        </row>
        <row r="50">
          <cell r="A50">
            <v>45</v>
          </cell>
          <cell r="B50" t="str">
            <v>16001</v>
          </cell>
          <cell r="C50" t="str">
            <v>16-1</v>
          </cell>
          <cell r="D50" t="str">
            <v>CUSTER</v>
          </cell>
          <cell r="E50">
            <v>5.75</v>
          </cell>
          <cell r="F50">
            <v>9.1999999999999993</v>
          </cell>
          <cell r="G50">
            <v>16.75</v>
          </cell>
          <cell r="H50">
            <v>0.52</v>
          </cell>
          <cell r="J50">
            <v>0</v>
          </cell>
          <cell r="L50">
            <v>2.5499999999999998</v>
          </cell>
          <cell r="N50">
            <v>0</v>
          </cell>
          <cell r="O50">
            <v>1.4</v>
          </cell>
          <cell r="P50">
            <v>0</v>
          </cell>
          <cell r="Q50">
            <v>0</v>
          </cell>
          <cell r="R50">
            <v>0</v>
          </cell>
          <cell r="S50">
            <v>0.03</v>
          </cell>
          <cell r="T50">
            <v>0.05</v>
          </cell>
          <cell r="U50">
            <v>0.09</v>
          </cell>
          <cell r="V50">
            <v>0</v>
          </cell>
          <cell r="W50">
            <v>0</v>
          </cell>
          <cell r="X50">
            <v>0</v>
          </cell>
          <cell r="Y50">
            <v>10.25</v>
          </cell>
          <cell r="Z50">
            <v>13.72</v>
          </cell>
          <cell r="AA50">
            <v>21.31</v>
          </cell>
        </row>
        <row r="51">
          <cell r="A51">
            <v>46</v>
          </cell>
          <cell r="B51" t="str">
            <v>16002</v>
          </cell>
          <cell r="C51" t="str">
            <v>16-2</v>
          </cell>
          <cell r="D51" t="str">
            <v>ELK MOUNTAIN</v>
          </cell>
          <cell r="E51">
            <v>0.87</v>
          </cell>
          <cell r="F51">
            <v>1.39</v>
          </cell>
          <cell r="G51">
            <v>2.5299999999999998</v>
          </cell>
          <cell r="H51">
            <v>0</v>
          </cell>
          <cell r="J51">
            <v>0</v>
          </cell>
          <cell r="L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0.87</v>
          </cell>
          <cell r="Z51">
            <v>1.39</v>
          </cell>
          <cell r="AA51">
            <v>2.5299999999999998</v>
          </cell>
        </row>
        <row r="52">
          <cell r="A52">
            <v>47</v>
          </cell>
          <cell r="B52" t="str">
            <v>17001</v>
          </cell>
          <cell r="C52" t="str">
            <v>17-1</v>
          </cell>
          <cell r="D52" t="str">
            <v>ETHAN</v>
          </cell>
          <cell r="E52">
            <v>5.75</v>
          </cell>
          <cell r="F52">
            <v>9.1999999999999993</v>
          </cell>
          <cell r="G52">
            <v>16.75</v>
          </cell>
          <cell r="H52">
            <v>0</v>
          </cell>
          <cell r="J52">
            <v>0</v>
          </cell>
          <cell r="L52">
            <v>3</v>
          </cell>
          <cell r="N52">
            <v>0</v>
          </cell>
          <cell r="O52">
            <v>1.4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10.15</v>
          </cell>
          <cell r="Z52">
            <v>13.6</v>
          </cell>
          <cell r="AA52">
            <v>21.15</v>
          </cell>
        </row>
        <row r="53">
          <cell r="A53">
            <v>48</v>
          </cell>
          <cell r="B53" t="str">
            <v>17002</v>
          </cell>
          <cell r="C53" t="str">
            <v>17-2</v>
          </cell>
          <cell r="D53" t="str">
            <v>MITCHELL</v>
          </cell>
          <cell r="E53">
            <v>5.75</v>
          </cell>
          <cell r="F53">
            <v>9.1999999999999993</v>
          </cell>
          <cell r="G53">
            <v>16.75</v>
          </cell>
          <cell r="H53">
            <v>0</v>
          </cell>
          <cell r="J53">
            <v>0</v>
          </cell>
          <cell r="L53">
            <v>2.98</v>
          </cell>
          <cell r="N53">
            <v>0.26</v>
          </cell>
          <cell r="O53">
            <v>1.4</v>
          </cell>
          <cell r="P53">
            <v>0</v>
          </cell>
          <cell r="Q53">
            <v>0</v>
          </cell>
          <cell r="R53">
            <v>0</v>
          </cell>
          <cell r="S53">
            <v>0.25</v>
          </cell>
          <cell r="T53">
            <v>0.4</v>
          </cell>
          <cell r="U53">
            <v>0.73</v>
          </cell>
          <cell r="V53">
            <v>0.04</v>
          </cell>
          <cell r="W53">
            <v>0.04</v>
          </cell>
          <cell r="X53">
            <v>0.04</v>
          </cell>
          <cell r="Y53">
            <v>10.68</v>
          </cell>
          <cell r="Z53">
            <v>14.28</v>
          </cell>
          <cell r="AA53">
            <v>22.16</v>
          </cell>
        </row>
        <row r="54">
          <cell r="A54">
            <v>49</v>
          </cell>
          <cell r="B54" t="str">
            <v>17003</v>
          </cell>
          <cell r="C54" t="str">
            <v>17-3</v>
          </cell>
          <cell r="D54" t="str">
            <v>MOUNT VERNON</v>
          </cell>
          <cell r="E54">
            <v>5.75</v>
          </cell>
          <cell r="F54">
            <v>9.1999999999999993</v>
          </cell>
          <cell r="G54">
            <v>16.75</v>
          </cell>
          <cell r="H54">
            <v>2.82</v>
          </cell>
          <cell r="J54">
            <v>0</v>
          </cell>
          <cell r="L54">
            <v>1.39</v>
          </cell>
          <cell r="N54">
            <v>0</v>
          </cell>
          <cell r="O54">
            <v>1.1000000000000001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11.06</v>
          </cell>
          <cell r="Z54">
            <v>14.51</v>
          </cell>
          <cell r="AA54">
            <v>22.060000000000002</v>
          </cell>
        </row>
        <row r="55">
          <cell r="A55">
            <v>50</v>
          </cell>
          <cell r="B55" t="str">
            <v>18001</v>
          </cell>
          <cell r="C55" t="str">
            <v>18-1</v>
          </cell>
          <cell r="D55" t="str">
            <v>BRISTOL</v>
          </cell>
          <cell r="E55">
            <v>5.75</v>
          </cell>
          <cell r="F55">
            <v>9.1999999999999993</v>
          </cell>
          <cell r="G55">
            <v>16.75</v>
          </cell>
          <cell r="H55">
            <v>0</v>
          </cell>
          <cell r="J55">
            <v>0</v>
          </cell>
          <cell r="L55">
            <v>1.04</v>
          </cell>
          <cell r="N55">
            <v>0.28999999999999998</v>
          </cell>
          <cell r="O55">
            <v>1.4</v>
          </cell>
          <cell r="P55">
            <v>0</v>
          </cell>
          <cell r="Q55">
            <v>0</v>
          </cell>
          <cell r="R55">
            <v>0</v>
          </cell>
          <cell r="S55">
            <v>0.03</v>
          </cell>
          <cell r="T55">
            <v>0.05</v>
          </cell>
          <cell r="U55">
            <v>0.09</v>
          </cell>
          <cell r="V55">
            <v>0</v>
          </cell>
          <cell r="W55">
            <v>0</v>
          </cell>
          <cell r="X55">
            <v>0</v>
          </cell>
          <cell r="Y55">
            <v>8.51</v>
          </cell>
          <cell r="Z55">
            <v>11.979999999999999</v>
          </cell>
          <cell r="AA55">
            <v>19.569999999999997</v>
          </cell>
        </row>
        <row r="56">
          <cell r="A56">
            <v>51</v>
          </cell>
          <cell r="B56" t="str">
            <v>18002</v>
          </cell>
          <cell r="C56" t="str">
            <v>18-2</v>
          </cell>
          <cell r="D56" t="str">
            <v>ROSLYN</v>
          </cell>
          <cell r="E56">
            <v>5.75</v>
          </cell>
          <cell r="F56">
            <v>9.1999999999999993</v>
          </cell>
          <cell r="G56">
            <v>16.75</v>
          </cell>
          <cell r="H56">
            <v>1.54</v>
          </cell>
          <cell r="J56">
            <v>0</v>
          </cell>
          <cell r="L56">
            <v>1.48</v>
          </cell>
          <cell r="N56">
            <v>0.3</v>
          </cell>
          <cell r="O56">
            <v>1.27</v>
          </cell>
          <cell r="P56">
            <v>0</v>
          </cell>
          <cell r="Q56">
            <v>0</v>
          </cell>
          <cell r="R56">
            <v>0</v>
          </cell>
          <cell r="S56">
            <v>0.01</v>
          </cell>
          <cell r="T56">
            <v>0.02</v>
          </cell>
          <cell r="U56">
            <v>0.03</v>
          </cell>
          <cell r="V56">
            <v>0</v>
          </cell>
          <cell r="W56">
            <v>0</v>
          </cell>
          <cell r="X56">
            <v>0</v>
          </cell>
          <cell r="Y56">
            <v>10.35</v>
          </cell>
          <cell r="Z56">
            <v>13.809999999999999</v>
          </cell>
          <cell r="AA56">
            <v>21.37</v>
          </cell>
        </row>
        <row r="57">
          <cell r="A57">
            <v>52</v>
          </cell>
          <cell r="B57" t="str">
            <v>18003</v>
          </cell>
          <cell r="C57" t="str">
            <v>18-3</v>
          </cell>
          <cell r="D57" t="str">
            <v>WAUBAY</v>
          </cell>
          <cell r="E57">
            <v>5.75</v>
          </cell>
          <cell r="F57">
            <v>9.1999999999999993</v>
          </cell>
          <cell r="G57">
            <v>16.75</v>
          </cell>
          <cell r="H57">
            <v>0</v>
          </cell>
          <cell r="J57">
            <v>0</v>
          </cell>
          <cell r="L57">
            <v>2.27</v>
          </cell>
          <cell r="N57">
            <v>0</v>
          </cell>
          <cell r="O57">
            <v>1.4</v>
          </cell>
          <cell r="P57">
            <v>0</v>
          </cell>
          <cell r="Q57">
            <v>0</v>
          </cell>
          <cell r="R57">
            <v>0</v>
          </cell>
          <cell r="S57">
            <v>0.02</v>
          </cell>
          <cell r="T57">
            <v>0.03</v>
          </cell>
          <cell r="U57">
            <v>0.06</v>
          </cell>
          <cell r="V57">
            <v>0</v>
          </cell>
          <cell r="W57">
            <v>0</v>
          </cell>
          <cell r="X57">
            <v>0</v>
          </cell>
          <cell r="Y57">
            <v>9.44</v>
          </cell>
          <cell r="Z57">
            <v>12.899999999999999</v>
          </cell>
          <cell r="AA57">
            <v>20.479999999999997</v>
          </cell>
        </row>
        <row r="58">
          <cell r="A58">
            <v>53</v>
          </cell>
          <cell r="B58" t="str">
            <v>18004</v>
          </cell>
          <cell r="C58" t="str">
            <v>18-4</v>
          </cell>
          <cell r="D58" t="str">
            <v>WEBSTER</v>
          </cell>
          <cell r="E58">
            <v>5.75</v>
          </cell>
          <cell r="F58">
            <v>9.1999999999999993</v>
          </cell>
          <cell r="G58">
            <v>16.75</v>
          </cell>
          <cell r="H58">
            <v>0</v>
          </cell>
          <cell r="J58">
            <v>0</v>
          </cell>
          <cell r="L58">
            <v>3</v>
          </cell>
          <cell r="N58">
            <v>0</v>
          </cell>
          <cell r="O58">
            <v>1.4</v>
          </cell>
          <cell r="P58">
            <v>0</v>
          </cell>
          <cell r="Q58">
            <v>0</v>
          </cell>
          <cell r="R58">
            <v>0</v>
          </cell>
          <cell r="S58">
            <v>0.05</v>
          </cell>
          <cell r="T58">
            <v>0.08</v>
          </cell>
          <cell r="U58">
            <v>0.15</v>
          </cell>
          <cell r="V58">
            <v>0.01</v>
          </cell>
          <cell r="W58">
            <v>0.01</v>
          </cell>
          <cell r="X58">
            <v>0.01</v>
          </cell>
          <cell r="Y58">
            <v>10.210000000000001</v>
          </cell>
          <cell r="Z58">
            <v>13.69</v>
          </cell>
          <cell r="AA58">
            <v>21.31</v>
          </cell>
        </row>
        <row r="59">
          <cell r="A59">
            <v>54</v>
          </cell>
          <cell r="B59" t="str">
            <v>19004</v>
          </cell>
          <cell r="C59" t="str">
            <v>19-4</v>
          </cell>
          <cell r="D59" t="str">
            <v>DEUEL</v>
          </cell>
          <cell r="E59">
            <v>5.75</v>
          </cell>
          <cell r="F59">
            <v>9.1999999999999993</v>
          </cell>
          <cell r="G59">
            <v>16.75</v>
          </cell>
          <cell r="H59">
            <v>0</v>
          </cell>
          <cell r="J59">
            <v>0</v>
          </cell>
          <cell r="L59">
            <v>0.88</v>
          </cell>
          <cell r="N59">
            <v>0</v>
          </cell>
          <cell r="O59">
            <v>1.4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8.0299999999999994</v>
          </cell>
          <cell r="Z59">
            <v>11.48</v>
          </cell>
          <cell r="AA59">
            <v>19.029999999999998</v>
          </cell>
        </row>
        <row r="60">
          <cell r="A60">
            <v>55</v>
          </cell>
          <cell r="B60" t="str">
            <v>20001</v>
          </cell>
          <cell r="C60" t="str">
            <v>20-1</v>
          </cell>
          <cell r="D60" t="str">
            <v>EAGLE BUTTE</v>
          </cell>
          <cell r="E60">
            <v>5.75</v>
          </cell>
          <cell r="F60">
            <v>9.1999999999999993</v>
          </cell>
          <cell r="G60">
            <v>16.75</v>
          </cell>
          <cell r="H60">
            <v>0</v>
          </cell>
          <cell r="J60">
            <v>0</v>
          </cell>
          <cell r="L60">
            <v>0</v>
          </cell>
          <cell r="N60">
            <v>0</v>
          </cell>
          <cell r="O60">
            <v>1.4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7.15</v>
          </cell>
          <cell r="Z60">
            <v>10.6</v>
          </cell>
          <cell r="AA60">
            <v>18.149999999999999</v>
          </cell>
        </row>
        <row r="61">
          <cell r="A61">
            <v>56</v>
          </cell>
          <cell r="B61" t="str">
            <v>20002</v>
          </cell>
          <cell r="C61" t="str">
            <v>20-2</v>
          </cell>
          <cell r="D61" t="str">
            <v>ISABEL</v>
          </cell>
          <cell r="E61">
            <v>5.75</v>
          </cell>
          <cell r="F61">
            <v>9.1999999999999993</v>
          </cell>
          <cell r="G61">
            <v>16.75</v>
          </cell>
          <cell r="H61">
            <v>0</v>
          </cell>
          <cell r="J61">
            <v>0</v>
          </cell>
          <cell r="L61">
            <v>1.44</v>
          </cell>
          <cell r="N61">
            <v>0</v>
          </cell>
          <cell r="O61">
            <v>1.4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8.59</v>
          </cell>
          <cell r="Z61">
            <v>12.04</v>
          </cell>
          <cell r="AA61">
            <v>19.59</v>
          </cell>
        </row>
        <row r="62">
          <cell r="A62">
            <v>57</v>
          </cell>
          <cell r="B62" t="str">
            <v>20003</v>
          </cell>
          <cell r="C62" t="str">
            <v>20-3</v>
          </cell>
          <cell r="D62" t="str">
            <v>TIMBER LAKE</v>
          </cell>
          <cell r="E62">
            <v>5.75</v>
          </cell>
          <cell r="F62">
            <v>9.1999999999999993</v>
          </cell>
          <cell r="G62">
            <v>16.75</v>
          </cell>
          <cell r="H62">
            <v>0</v>
          </cell>
          <cell r="J62">
            <v>0</v>
          </cell>
          <cell r="L62">
            <v>3</v>
          </cell>
          <cell r="N62">
            <v>0</v>
          </cell>
          <cell r="O62">
            <v>0.28999999999999998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9.0399999999999991</v>
          </cell>
          <cell r="Z62">
            <v>12.489999999999998</v>
          </cell>
          <cell r="AA62">
            <v>20.04</v>
          </cell>
        </row>
        <row r="63">
          <cell r="A63">
            <v>58</v>
          </cell>
          <cell r="B63" t="str">
            <v>21001</v>
          </cell>
          <cell r="C63" t="str">
            <v>21-1</v>
          </cell>
          <cell r="D63" t="str">
            <v>ARMOUR</v>
          </cell>
          <cell r="E63">
            <v>5.75</v>
          </cell>
          <cell r="F63">
            <v>9.1999999999999993</v>
          </cell>
          <cell r="G63">
            <v>16.75</v>
          </cell>
          <cell r="H63">
            <v>0</v>
          </cell>
          <cell r="J63">
            <v>0</v>
          </cell>
          <cell r="L63">
            <v>0.91</v>
          </cell>
          <cell r="N63">
            <v>0</v>
          </cell>
          <cell r="O63">
            <v>1.4</v>
          </cell>
          <cell r="P63">
            <v>0</v>
          </cell>
          <cell r="Q63">
            <v>0</v>
          </cell>
          <cell r="R63">
            <v>0</v>
          </cell>
          <cell r="S63">
            <v>0.01</v>
          </cell>
          <cell r="T63">
            <v>0.02</v>
          </cell>
          <cell r="U63">
            <v>0.03</v>
          </cell>
          <cell r="V63">
            <v>0</v>
          </cell>
          <cell r="W63">
            <v>0</v>
          </cell>
          <cell r="X63">
            <v>0</v>
          </cell>
          <cell r="Y63">
            <v>8.07</v>
          </cell>
          <cell r="Z63">
            <v>11.53</v>
          </cell>
          <cell r="AA63">
            <v>19.09</v>
          </cell>
        </row>
        <row r="64">
          <cell r="A64">
            <v>59</v>
          </cell>
          <cell r="B64" t="str">
            <v>21002</v>
          </cell>
          <cell r="C64" t="str">
            <v>21-2</v>
          </cell>
          <cell r="D64" t="str">
            <v>CORSICA</v>
          </cell>
          <cell r="E64">
            <v>5.75</v>
          </cell>
          <cell r="F64">
            <v>9.1999999999999993</v>
          </cell>
          <cell r="G64">
            <v>16.75</v>
          </cell>
          <cell r="H64">
            <v>0</v>
          </cell>
          <cell r="J64">
            <v>0</v>
          </cell>
          <cell r="L64">
            <v>0.46</v>
          </cell>
          <cell r="N64">
            <v>0</v>
          </cell>
          <cell r="O64">
            <v>1.4</v>
          </cell>
          <cell r="P64">
            <v>0</v>
          </cell>
          <cell r="Q64">
            <v>0</v>
          </cell>
          <cell r="R64">
            <v>0</v>
          </cell>
          <cell r="S64">
            <v>7.0000000000000007E-2</v>
          </cell>
          <cell r="T64">
            <v>0.11</v>
          </cell>
          <cell r="U64">
            <v>0.2</v>
          </cell>
          <cell r="V64">
            <v>0.01</v>
          </cell>
          <cell r="W64">
            <v>0.01</v>
          </cell>
          <cell r="X64">
            <v>0.01</v>
          </cell>
          <cell r="Y64">
            <v>7.6899999999999995</v>
          </cell>
          <cell r="Z64">
            <v>11.18</v>
          </cell>
          <cell r="AA64">
            <v>18.82</v>
          </cell>
        </row>
        <row r="65">
          <cell r="A65">
            <v>60</v>
          </cell>
          <cell r="B65" t="str">
            <v>22001</v>
          </cell>
          <cell r="C65" t="str">
            <v>22-1</v>
          </cell>
          <cell r="D65" t="str">
            <v>BOWDLE</v>
          </cell>
          <cell r="E65">
            <v>6.3100000000000005</v>
          </cell>
          <cell r="F65">
            <v>10.1</v>
          </cell>
          <cell r="G65">
            <v>18.38</v>
          </cell>
          <cell r="H65">
            <v>0</v>
          </cell>
          <cell r="J65">
            <v>0</v>
          </cell>
          <cell r="L65">
            <v>0.75</v>
          </cell>
          <cell r="N65">
            <v>0.3</v>
          </cell>
          <cell r="O65">
            <v>1.19</v>
          </cell>
          <cell r="P65">
            <v>0</v>
          </cell>
          <cell r="Q65">
            <v>0</v>
          </cell>
          <cell r="R65">
            <v>0</v>
          </cell>
          <cell r="S65">
            <v>0.01</v>
          </cell>
          <cell r="T65">
            <v>0.02</v>
          </cell>
          <cell r="U65">
            <v>0.03</v>
          </cell>
          <cell r="V65">
            <v>0</v>
          </cell>
          <cell r="W65">
            <v>0</v>
          </cell>
          <cell r="X65">
            <v>0</v>
          </cell>
          <cell r="Y65">
            <v>8.56</v>
          </cell>
          <cell r="Z65">
            <v>12.36</v>
          </cell>
          <cell r="AA65">
            <v>20.650000000000002</v>
          </cell>
        </row>
        <row r="66">
          <cell r="A66">
            <v>61</v>
          </cell>
          <cell r="B66" t="str">
            <v>22003</v>
          </cell>
          <cell r="C66" t="str">
            <v>22-3</v>
          </cell>
          <cell r="D66" t="str">
            <v>IPSWICH</v>
          </cell>
          <cell r="E66">
            <v>5.75</v>
          </cell>
          <cell r="F66">
            <v>9.1999999999999993</v>
          </cell>
          <cell r="G66">
            <v>16.75</v>
          </cell>
          <cell r="H66">
            <v>0</v>
          </cell>
          <cell r="J66">
            <v>0</v>
          </cell>
          <cell r="L66">
            <v>0.68</v>
          </cell>
          <cell r="N66">
            <v>0.3</v>
          </cell>
          <cell r="O66">
            <v>1.37</v>
          </cell>
          <cell r="P66">
            <v>0</v>
          </cell>
          <cell r="Q66">
            <v>0</v>
          </cell>
          <cell r="R66">
            <v>0</v>
          </cell>
          <cell r="S66">
            <v>0.01</v>
          </cell>
          <cell r="T66">
            <v>0.02</v>
          </cell>
          <cell r="U66">
            <v>0.03</v>
          </cell>
          <cell r="V66">
            <v>0</v>
          </cell>
          <cell r="W66">
            <v>0</v>
          </cell>
          <cell r="X66">
            <v>0</v>
          </cell>
          <cell r="Y66">
            <v>8.11</v>
          </cell>
          <cell r="Z66">
            <v>11.57</v>
          </cell>
          <cell r="AA66">
            <v>19.130000000000003</v>
          </cell>
        </row>
        <row r="67">
          <cell r="A67">
            <v>62</v>
          </cell>
          <cell r="B67" t="str">
            <v>22005</v>
          </cell>
          <cell r="C67" t="str">
            <v>22-5</v>
          </cell>
          <cell r="D67" t="str">
            <v>EDMUNDS CENTRAL</v>
          </cell>
          <cell r="E67">
            <v>5.75</v>
          </cell>
          <cell r="F67">
            <v>9.1999999999999993</v>
          </cell>
          <cell r="G67">
            <v>16.75</v>
          </cell>
          <cell r="H67">
            <v>0</v>
          </cell>
          <cell r="J67">
            <v>0</v>
          </cell>
          <cell r="L67">
            <v>0.41</v>
          </cell>
          <cell r="N67">
            <v>0.3</v>
          </cell>
          <cell r="O67">
            <v>0.28999999999999998</v>
          </cell>
          <cell r="P67">
            <v>0</v>
          </cell>
          <cell r="Q67">
            <v>0</v>
          </cell>
          <cell r="R67">
            <v>0</v>
          </cell>
          <cell r="S67">
            <v>0.01</v>
          </cell>
          <cell r="T67">
            <v>0.02</v>
          </cell>
          <cell r="U67">
            <v>0.03</v>
          </cell>
          <cell r="V67">
            <v>0</v>
          </cell>
          <cell r="W67">
            <v>0</v>
          </cell>
          <cell r="X67">
            <v>0</v>
          </cell>
          <cell r="Y67">
            <v>6.76</v>
          </cell>
          <cell r="Z67">
            <v>10.219999999999999</v>
          </cell>
          <cell r="AA67">
            <v>17.78</v>
          </cell>
        </row>
        <row r="68">
          <cell r="A68">
            <v>63</v>
          </cell>
          <cell r="B68" t="str">
            <v>23001</v>
          </cell>
          <cell r="C68" t="str">
            <v>23-1</v>
          </cell>
          <cell r="D68" t="str">
            <v>EDGEMONT</v>
          </cell>
          <cell r="E68">
            <v>5.75</v>
          </cell>
          <cell r="F68">
            <v>9.1999999999999993</v>
          </cell>
          <cell r="G68">
            <v>16.75</v>
          </cell>
          <cell r="H68">
            <v>0</v>
          </cell>
          <cell r="J68">
            <v>0</v>
          </cell>
          <cell r="L68">
            <v>2.99</v>
          </cell>
          <cell r="N68">
            <v>0.3</v>
          </cell>
          <cell r="O68">
            <v>1.4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10.440000000000001</v>
          </cell>
          <cell r="Z68">
            <v>13.89</v>
          </cell>
          <cell r="AA68">
            <v>21.44</v>
          </cell>
        </row>
        <row r="69">
          <cell r="A69">
            <v>64</v>
          </cell>
          <cell r="B69" t="str">
            <v>23002</v>
          </cell>
          <cell r="C69" t="str">
            <v>23-2</v>
          </cell>
          <cell r="D69" t="str">
            <v>HOT SPRINGS</v>
          </cell>
          <cell r="E69">
            <v>5.75</v>
          </cell>
          <cell r="F69">
            <v>9.1999999999999993</v>
          </cell>
          <cell r="G69">
            <v>16.75</v>
          </cell>
          <cell r="H69">
            <v>0</v>
          </cell>
          <cell r="J69">
            <v>0</v>
          </cell>
          <cell r="L69">
            <v>2.2799999999999998</v>
          </cell>
          <cell r="N69">
            <v>0.3</v>
          </cell>
          <cell r="O69">
            <v>1.4</v>
          </cell>
          <cell r="P69">
            <v>0</v>
          </cell>
          <cell r="Q69">
            <v>0</v>
          </cell>
          <cell r="R69">
            <v>0</v>
          </cell>
          <cell r="S69">
            <v>0.04</v>
          </cell>
          <cell r="T69">
            <v>0.06</v>
          </cell>
          <cell r="U69">
            <v>0.12</v>
          </cell>
          <cell r="V69">
            <v>0.01</v>
          </cell>
          <cell r="W69">
            <v>0.01</v>
          </cell>
          <cell r="X69">
            <v>0.01</v>
          </cell>
          <cell r="Y69">
            <v>9.7799999999999994</v>
          </cell>
          <cell r="Z69">
            <v>13.25</v>
          </cell>
          <cell r="AA69">
            <v>20.860000000000003</v>
          </cell>
        </row>
        <row r="70">
          <cell r="A70">
            <v>65</v>
          </cell>
          <cell r="B70" t="str">
            <v>23003</v>
          </cell>
          <cell r="C70" t="str">
            <v>23-3</v>
          </cell>
          <cell r="D70" t="str">
            <v>OELRICHS</v>
          </cell>
          <cell r="E70">
            <v>5.75</v>
          </cell>
          <cell r="F70">
            <v>9.1999999999999993</v>
          </cell>
          <cell r="G70">
            <v>16.75</v>
          </cell>
          <cell r="H70">
            <v>0</v>
          </cell>
          <cell r="J70">
            <v>0</v>
          </cell>
          <cell r="L70">
            <v>3</v>
          </cell>
          <cell r="N70">
            <v>0</v>
          </cell>
          <cell r="O70">
            <v>1.4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10.15</v>
          </cell>
          <cell r="Z70">
            <v>13.6</v>
          </cell>
          <cell r="AA70">
            <v>21.15</v>
          </cell>
        </row>
        <row r="71">
          <cell r="A71">
            <v>66</v>
          </cell>
          <cell r="B71" t="str">
            <v>24001</v>
          </cell>
          <cell r="C71" t="str">
            <v>24-1</v>
          </cell>
          <cell r="D71" t="str">
            <v>CRESBARD</v>
          </cell>
          <cell r="E71">
            <v>5.75</v>
          </cell>
          <cell r="F71">
            <v>9.1999999999999993</v>
          </cell>
          <cell r="G71">
            <v>16.75</v>
          </cell>
          <cell r="H71">
            <v>0</v>
          </cell>
          <cell r="J71">
            <v>0</v>
          </cell>
          <cell r="L71">
            <v>0.82</v>
          </cell>
          <cell r="N71">
            <v>0.28999999999999998</v>
          </cell>
          <cell r="O71">
            <v>1.1200000000000001</v>
          </cell>
          <cell r="P71">
            <v>0</v>
          </cell>
          <cell r="Q71">
            <v>0</v>
          </cell>
          <cell r="R71">
            <v>0</v>
          </cell>
          <cell r="S71">
            <v>0.01</v>
          </cell>
          <cell r="T71">
            <v>0.02</v>
          </cell>
          <cell r="U71">
            <v>0.03</v>
          </cell>
          <cell r="V71">
            <v>0</v>
          </cell>
          <cell r="W71">
            <v>0</v>
          </cell>
          <cell r="X71">
            <v>0</v>
          </cell>
          <cell r="Y71">
            <v>7.99</v>
          </cell>
          <cell r="Z71">
            <v>11.45</v>
          </cell>
          <cell r="AA71">
            <v>19.010000000000002</v>
          </cell>
        </row>
        <row r="72">
          <cell r="A72">
            <v>67</v>
          </cell>
          <cell r="B72" t="str">
            <v>24002</v>
          </cell>
          <cell r="C72" t="str">
            <v>24-2</v>
          </cell>
          <cell r="D72" t="str">
            <v>FAULKTON</v>
          </cell>
          <cell r="E72">
            <v>5.75</v>
          </cell>
          <cell r="F72">
            <v>9.1999999999999993</v>
          </cell>
          <cell r="G72">
            <v>16.75</v>
          </cell>
          <cell r="H72">
            <v>0</v>
          </cell>
          <cell r="J72">
            <v>0</v>
          </cell>
          <cell r="L72">
            <v>1.24</v>
          </cell>
          <cell r="N72">
            <v>0.3</v>
          </cell>
          <cell r="O72">
            <v>1.3</v>
          </cell>
          <cell r="P72">
            <v>0</v>
          </cell>
          <cell r="Q72">
            <v>0</v>
          </cell>
          <cell r="R72">
            <v>0</v>
          </cell>
          <cell r="S72">
            <v>0.06</v>
          </cell>
          <cell r="T72">
            <v>0.1</v>
          </cell>
          <cell r="U72">
            <v>0.17</v>
          </cell>
          <cell r="V72">
            <v>0.01</v>
          </cell>
          <cell r="W72">
            <v>0.01</v>
          </cell>
          <cell r="X72">
            <v>0.01</v>
          </cell>
          <cell r="Y72">
            <v>8.66</v>
          </cell>
          <cell r="Z72">
            <v>12.15</v>
          </cell>
          <cell r="AA72">
            <v>19.770000000000003</v>
          </cell>
        </row>
        <row r="73">
          <cell r="A73">
            <v>68</v>
          </cell>
          <cell r="B73" t="str">
            <v>25001</v>
          </cell>
          <cell r="C73" t="str">
            <v>25-1</v>
          </cell>
          <cell r="D73" t="str">
            <v>BIG STONE CITY</v>
          </cell>
          <cell r="E73">
            <v>6.41</v>
          </cell>
          <cell r="F73">
            <v>10.26</v>
          </cell>
          <cell r="G73">
            <v>18.670000000000002</v>
          </cell>
          <cell r="H73">
            <v>0</v>
          </cell>
          <cell r="J73">
            <v>0</v>
          </cell>
          <cell r="L73">
            <v>1.57</v>
          </cell>
          <cell r="N73">
            <v>0</v>
          </cell>
          <cell r="O73">
            <v>0.75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8.73</v>
          </cell>
          <cell r="Z73">
            <v>12.58</v>
          </cell>
          <cell r="AA73">
            <v>20.990000000000002</v>
          </cell>
        </row>
        <row r="74">
          <cell r="A74">
            <v>69</v>
          </cell>
          <cell r="B74" t="str">
            <v>25003</v>
          </cell>
          <cell r="C74" t="str">
            <v>25-3</v>
          </cell>
          <cell r="D74" t="str">
            <v>GRANT-DEUEL</v>
          </cell>
          <cell r="E74">
            <v>5.75</v>
          </cell>
          <cell r="F74">
            <v>9.1999999999999993</v>
          </cell>
          <cell r="G74">
            <v>16.75</v>
          </cell>
          <cell r="H74">
            <v>0</v>
          </cell>
          <cell r="J74">
            <v>0</v>
          </cell>
          <cell r="L74">
            <v>1</v>
          </cell>
          <cell r="N74">
            <v>0.22</v>
          </cell>
          <cell r="O74">
            <v>1.4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8.3699999999999992</v>
          </cell>
          <cell r="Z74">
            <v>11.82</v>
          </cell>
          <cell r="AA74">
            <v>19.369999999999997</v>
          </cell>
        </row>
        <row r="75">
          <cell r="A75">
            <v>70</v>
          </cell>
          <cell r="B75" t="str">
            <v>25004</v>
          </cell>
          <cell r="C75" t="str">
            <v>25-4</v>
          </cell>
          <cell r="D75" t="str">
            <v>MILBANK</v>
          </cell>
          <cell r="E75">
            <v>5.75</v>
          </cell>
          <cell r="F75">
            <v>9.1999999999999993</v>
          </cell>
          <cell r="G75">
            <v>16.75</v>
          </cell>
          <cell r="H75">
            <v>0</v>
          </cell>
          <cell r="J75">
            <v>0</v>
          </cell>
          <cell r="L75">
            <v>2.23</v>
          </cell>
          <cell r="N75">
            <v>0.3</v>
          </cell>
          <cell r="O75">
            <v>1.4</v>
          </cell>
          <cell r="P75">
            <v>0</v>
          </cell>
          <cell r="Q75">
            <v>0</v>
          </cell>
          <cell r="R75">
            <v>0</v>
          </cell>
          <cell r="S75">
            <v>0.01</v>
          </cell>
          <cell r="T75">
            <v>0.02</v>
          </cell>
          <cell r="U75">
            <v>0.03</v>
          </cell>
          <cell r="V75">
            <v>0</v>
          </cell>
          <cell r="W75">
            <v>0</v>
          </cell>
          <cell r="X75">
            <v>0</v>
          </cell>
          <cell r="Y75">
            <v>9.6900000000000013</v>
          </cell>
          <cell r="Z75">
            <v>13.15</v>
          </cell>
          <cell r="AA75">
            <v>20.71</v>
          </cell>
        </row>
        <row r="76">
          <cell r="A76">
            <v>71</v>
          </cell>
          <cell r="B76" t="str">
            <v>26002</v>
          </cell>
          <cell r="C76" t="str">
            <v>26-2</v>
          </cell>
          <cell r="D76" t="str">
            <v>BURKE</v>
          </cell>
          <cell r="E76">
            <v>5.75</v>
          </cell>
          <cell r="F76">
            <v>9.1999999999999993</v>
          </cell>
          <cell r="G76">
            <v>16.75</v>
          </cell>
          <cell r="H76">
            <v>0</v>
          </cell>
          <cell r="J76">
            <v>0</v>
          </cell>
          <cell r="L76">
            <v>2.4</v>
          </cell>
          <cell r="N76">
            <v>0</v>
          </cell>
          <cell r="O76">
            <v>1.36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9.51</v>
          </cell>
          <cell r="Z76">
            <v>12.959999999999999</v>
          </cell>
          <cell r="AA76">
            <v>20.509999999999998</v>
          </cell>
        </row>
        <row r="77">
          <cell r="A77">
            <v>72</v>
          </cell>
          <cell r="B77" t="str">
            <v>26004</v>
          </cell>
          <cell r="C77" t="str">
            <v>26-4</v>
          </cell>
          <cell r="D77" t="str">
            <v>GREGORY</v>
          </cell>
          <cell r="E77">
            <v>5.75</v>
          </cell>
          <cell r="F77">
            <v>9.1999999999999993</v>
          </cell>
          <cell r="G77">
            <v>16.75</v>
          </cell>
          <cell r="H77">
            <v>0</v>
          </cell>
          <cell r="J77">
            <v>0</v>
          </cell>
          <cell r="L77">
            <v>1.1000000000000001</v>
          </cell>
          <cell r="N77">
            <v>0</v>
          </cell>
          <cell r="O77">
            <v>1.4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8.25</v>
          </cell>
          <cell r="Z77">
            <v>11.7</v>
          </cell>
          <cell r="AA77">
            <v>19.25</v>
          </cell>
        </row>
        <row r="78">
          <cell r="A78">
            <v>73</v>
          </cell>
          <cell r="B78" t="str">
            <v>26005</v>
          </cell>
          <cell r="C78" t="str">
            <v>26-5</v>
          </cell>
          <cell r="D78" t="str">
            <v>BONESTEEL-FAIRFAX</v>
          </cell>
          <cell r="E78">
            <v>5.75</v>
          </cell>
          <cell r="F78">
            <v>9.1999999999999993</v>
          </cell>
          <cell r="G78">
            <v>16.75</v>
          </cell>
          <cell r="H78">
            <v>0</v>
          </cell>
          <cell r="J78">
            <v>0</v>
          </cell>
          <cell r="L78">
            <v>1.54</v>
          </cell>
          <cell r="N78">
            <v>0</v>
          </cell>
          <cell r="O78">
            <v>1.4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8.69</v>
          </cell>
          <cell r="Z78">
            <v>12.139999999999999</v>
          </cell>
          <cell r="AA78">
            <v>19.689999999999998</v>
          </cell>
        </row>
        <row r="79">
          <cell r="A79">
            <v>74</v>
          </cell>
          <cell r="B79" t="str">
            <v>27001</v>
          </cell>
          <cell r="C79" t="str">
            <v>27-1</v>
          </cell>
          <cell r="D79" t="str">
            <v>HAAKON</v>
          </cell>
          <cell r="E79">
            <v>5.75</v>
          </cell>
          <cell r="F79">
            <v>9.1999999999999993</v>
          </cell>
          <cell r="G79">
            <v>16.75</v>
          </cell>
          <cell r="H79">
            <v>0</v>
          </cell>
          <cell r="J79">
            <v>0</v>
          </cell>
          <cell r="L79">
            <v>0.45</v>
          </cell>
          <cell r="N79">
            <v>0</v>
          </cell>
          <cell r="O79">
            <v>1.4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7.6</v>
          </cell>
          <cell r="Z79">
            <v>11.049999999999999</v>
          </cell>
          <cell r="AA79">
            <v>18.599999999999998</v>
          </cell>
        </row>
        <row r="80">
          <cell r="A80">
            <v>75</v>
          </cell>
          <cell r="B80" t="str">
            <v>27002</v>
          </cell>
          <cell r="C80" t="str">
            <v>27-2</v>
          </cell>
          <cell r="D80" t="str">
            <v>MIDLAND</v>
          </cell>
          <cell r="E80">
            <v>5.75</v>
          </cell>
          <cell r="F80">
            <v>9.1999999999999993</v>
          </cell>
          <cell r="G80">
            <v>16.75</v>
          </cell>
          <cell r="H80">
            <v>0</v>
          </cell>
          <cell r="J80">
            <v>0</v>
          </cell>
          <cell r="L80">
            <v>1.05</v>
          </cell>
          <cell r="N80">
            <v>0</v>
          </cell>
          <cell r="O80">
            <v>1.4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8.1999999999999993</v>
          </cell>
          <cell r="Z80">
            <v>11.65</v>
          </cell>
          <cell r="AA80">
            <v>19.2</v>
          </cell>
        </row>
        <row r="81">
          <cell r="A81">
            <v>76</v>
          </cell>
          <cell r="B81" t="str">
            <v>28001</v>
          </cell>
          <cell r="C81" t="str">
            <v>28-1</v>
          </cell>
          <cell r="D81" t="str">
            <v>CASTLEWOOD</v>
          </cell>
          <cell r="E81">
            <v>5.75</v>
          </cell>
          <cell r="F81">
            <v>9.1999999999999993</v>
          </cell>
          <cell r="G81">
            <v>16.75</v>
          </cell>
          <cell r="H81">
            <v>2.36</v>
          </cell>
          <cell r="I81" t="str">
            <v>*</v>
          </cell>
          <cell r="J81">
            <v>0</v>
          </cell>
          <cell r="L81">
            <v>2.09</v>
          </cell>
          <cell r="N81">
            <v>0</v>
          </cell>
          <cell r="O81">
            <v>1.35</v>
          </cell>
          <cell r="P81">
            <v>0</v>
          </cell>
          <cell r="Q81">
            <v>0</v>
          </cell>
          <cell r="R81">
            <v>0</v>
          </cell>
          <cell r="S81">
            <v>0.03</v>
          </cell>
          <cell r="T81">
            <v>0.05</v>
          </cell>
          <cell r="U81">
            <v>0.09</v>
          </cell>
          <cell r="V81">
            <v>0.01</v>
          </cell>
          <cell r="W81">
            <v>0.01</v>
          </cell>
          <cell r="X81">
            <v>0.01</v>
          </cell>
          <cell r="Y81">
            <v>11.589999999999998</v>
          </cell>
          <cell r="Z81">
            <v>15.059999999999999</v>
          </cell>
          <cell r="AA81">
            <v>22.650000000000002</v>
          </cell>
        </row>
        <row r="82">
          <cell r="A82">
            <v>77</v>
          </cell>
          <cell r="B82" t="str">
            <v>28002</v>
          </cell>
          <cell r="C82" t="str">
            <v>28-2</v>
          </cell>
          <cell r="D82" t="str">
            <v>ESTELLINE</v>
          </cell>
          <cell r="E82">
            <v>7.01</v>
          </cell>
          <cell r="F82">
            <v>11.219999999999999</v>
          </cell>
          <cell r="G82">
            <v>20.420000000000002</v>
          </cell>
          <cell r="H82">
            <v>0</v>
          </cell>
          <cell r="J82">
            <v>0</v>
          </cell>
          <cell r="L82">
            <v>0.73</v>
          </cell>
          <cell r="N82">
            <v>0</v>
          </cell>
          <cell r="O82">
            <v>1.4</v>
          </cell>
          <cell r="P82">
            <v>0</v>
          </cell>
          <cell r="Q82">
            <v>0</v>
          </cell>
          <cell r="R82">
            <v>0</v>
          </cell>
          <cell r="S82">
            <v>0.02</v>
          </cell>
          <cell r="T82">
            <v>0.03</v>
          </cell>
          <cell r="U82">
            <v>0.06</v>
          </cell>
          <cell r="V82">
            <v>0</v>
          </cell>
          <cell r="W82">
            <v>0</v>
          </cell>
          <cell r="X82">
            <v>0</v>
          </cell>
          <cell r="Y82">
            <v>9.16</v>
          </cell>
          <cell r="Z82">
            <v>13.379999999999999</v>
          </cell>
          <cell r="AA82">
            <v>22.61</v>
          </cell>
        </row>
        <row r="83">
          <cell r="A83">
            <v>78</v>
          </cell>
          <cell r="B83" t="str">
            <v>28003</v>
          </cell>
          <cell r="C83" t="str">
            <v>28-3</v>
          </cell>
          <cell r="D83" t="str">
            <v>HAMLIN</v>
          </cell>
          <cell r="E83">
            <v>5.75</v>
          </cell>
          <cell r="F83">
            <v>9.1999999999999993</v>
          </cell>
          <cell r="G83">
            <v>16.75</v>
          </cell>
          <cell r="H83">
            <v>3.34</v>
          </cell>
          <cell r="J83">
            <v>0</v>
          </cell>
          <cell r="L83">
            <v>2.99</v>
          </cell>
          <cell r="N83">
            <v>0</v>
          </cell>
          <cell r="O83">
            <v>1.4</v>
          </cell>
          <cell r="P83">
            <v>0</v>
          </cell>
          <cell r="Q83">
            <v>0</v>
          </cell>
          <cell r="R83">
            <v>0</v>
          </cell>
          <cell r="S83">
            <v>0.03</v>
          </cell>
          <cell r="T83">
            <v>0.05</v>
          </cell>
          <cell r="U83">
            <v>0.09</v>
          </cell>
          <cell r="V83">
            <v>0</v>
          </cell>
          <cell r="W83">
            <v>0</v>
          </cell>
          <cell r="X83">
            <v>0</v>
          </cell>
          <cell r="Y83">
            <v>13.51</v>
          </cell>
          <cell r="Z83">
            <v>16.98</v>
          </cell>
          <cell r="AA83">
            <v>24.569999999999997</v>
          </cell>
        </row>
        <row r="84">
          <cell r="A84">
            <v>79</v>
          </cell>
          <cell r="B84" t="str">
            <v>29001</v>
          </cell>
          <cell r="C84" t="str">
            <v>29-1</v>
          </cell>
          <cell r="D84" t="str">
            <v>MILLER</v>
          </cell>
          <cell r="E84">
            <v>5.75</v>
          </cell>
          <cell r="F84">
            <v>9.1999999999999993</v>
          </cell>
          <cell r="G84">
            <v>16.75</v>
          </cell>
          <cell r="H84">
            <v>0</v>
          </cell>
          <cell r="J84">
            <v>0</v>
          </cell>
          <cell r="L84">
            <v>2.33</v>
          </cell>
          <cell r="N84">
            <v>0</v>
          </cell>
          <cell r="O84">
            <v>1.3</v>
          </cell>
          <cell r="P84">
            <v>0</v>
          </cell>
          <cell r="Q84">
            <v>0</v>
          </cell>
          <cell r="R84">
            <v>0</v>
          </cell>
          <cell r="S84">
            <v>0.12</v>
          </cell>
          <cell r="T84">
            <v>0.19</v>
          </cell>
          <cell r="U84">
            <v>0.35</v>
          </cell>
          <cell r="V84">
            <v>0.01</v>
          </cell>
          <cell r="W84">
            <v>0.01</v>
          </cell>
          <cell r="X84">
            <v>0.01</v>
          </cell>
          <cell r="Y84">
            <v>9.51</v>
          </cell>
          <cell r="Z84">
            <v>13.03</v>
          </cell>
          <cell r="AA84">
            <v>20.740000000000002</v>
          </cell>
        </row>
        <row r="85">
          <cell r="A85">
            <v>80</v>
          </cell>
          <cell r="B85" t="str">
            <v>29002</v>
          </cell>
          <cell r="C85" t="str">
            <v>29-2</v>
          </cell>
          <cell r="D85" t="str">
            <v>POLO</v>
          </cell>
          <cell r="E85">
            <v>5.75</v>
          </cell>
          <cell r="F85">
            <v>9.1999999999999993</v>
          </cell>
          <cell r="G85">
            <v>16.75</v>
          </cell>
          <cell r="H85">
            <v>0</v>
          </cell>
          <cell r="J85">
            <v>0</v>
          </cell>
          <cell r="L85">
            <v>1.25</v>
          </cell>
          <cell r="N85">
            <v>0.3</v>
          </cell>
          <cell r="O85">
            <v>0.92</v>
          </cell>
          <cell r="P85">
            <v>0.89</v>
          </cell>
          <cell r="Q85">
            <v>0.94</v>
          </cell>
          <cell r="R85">
            <v>1.06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9.1100000000000012</v>
          </cell>
          <cell r="Z85">
            <v>12.61</v>
          </cell>
          <cell r="AA85">
            <v>20.28</v>
          </cell>
        </row>
        <row r="86">
          <cell r="A86">
            <v>81</v>
          </cell>
          <cell r="B86" t="str">
            <v>30001</v>
          </cell>
          <cell r="C86" t="str">
            <v>30-1</v>
          </cell>
          <cell r="D86" t="str">
            <v>HANSON</v>
          </cell>
          <cell r="E86">
            <v>5.75</v>
          </cell>
          <cell r="F86">
            <v>9.1999999999999993</v>
          </cell>
          <cell r="G86">
            <v>16.75</v>
          </cell>
          <cell r="H86">
            <v>0</v>
          </cell>
          <cell r="J86">
            <v>0</v>
          </cell>
          <cell r="L86">
            <v>1.9</v>
          </cell>
          <cell r="N86">
            <v>0</v>
          </cell>
          <cell r="O86">
            <v>1.4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9.0500000000000007</v>
          </cell>
          <cell r="Z86">
            <v>12.5</v>
          </cell>
          <cell r="AA86">
            <v>20.049999999999997</v>
          </cell>
        </row>
        <row r="87">
          <cell r="A87">
            <v>82</v>
          </cell>
          <cell r="B87" t="str">
            <v>30002</v>
          </cell>
          <cell r="C87" t="str">
            <v>30-2</v>
          </cell>
          <cell r="D87" t="str">
            <v>EMERY</v>
          </cell>
          <cell r="E87">
            <v>5.75</v>
          </cell>
          <cell r="F87">
            <v>9.1999999999999993</v>
          </cell>
          <cell r="G87">
            <v>16.75</v>
          </cell>
          <cell r="H87">
            <v>0</v>
          </cell>
          <cell r="J87">
            <v>0</v>
          </cell>
          <cell r="L87">
            <v>1.55</v>
          </cell>
          <cell r="N87">
            <v>0</v>
          </cell>
          <cell r="O87">
            <v>1.4</v>
          </cell>
          <cell r="P87">
            <v>0</v>
          </cell>
          <cell r="Q87">
            <v>0</v>
          </cell>
          <cell r="R87">
            <v>0</v>
          </cell>
          <cell r="S87">
            <v>0.01</v>
          </cell>
          <cell r="T87">
            <v>0.02</v>
          </cell>
          <cell r="U87">
            <v>0.03</v>
          </cell>
          <cell r="V87">
            <v>0</v>
          </cell>
          <cell r="W87">
            <v>0</v>
          </cell>
          <cell r="X87">
            <v>0</v>
          </cell>
          <cell r="Y87">
            <v>8.7099999999999991</v>
          </cell>
          <cell r="Z87">
            <v>12.17</v>
          </cell>
          <cell r="AA87">
            <v>19.73</v>
          </cell>
        </row>
        <row r="88">
          <cell r="A88">
            <v>83</v>
          </cell>
          <cell r="B88" t="str">
            <v>31001</v>
          </cell>
          <cell r="C88" t="str">
            <v>31-1</v>
          </cell>
          <cell r="D88" t="str">
            <v>HARDING COUNTY</v>
          </cell>
          <cell r="E88">
            <v>5.75</v>
          </cell>
          <cell r="F88">
            <v>9.1999999999999993</v>
          </cell>
          <cell r="G88">
            <v>16.75</v>
          </cell>
          <cell r="H88">
            <v>0</v>
          </cell>
          <cell r="J88">
            <v>0</v>
          </cell>
          <cell r="L88">
            <v>0.18</v>
          </cell>
          <cell r="N88">
            <v>0</v>
          </cell>
          <cell r="O88">
            <v>0.53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6.46</v>
          </cell>
          <cell r="Z88">
            <v>9.9099999999999984</v>
          </cell>
          <cell r="AA88">
            <v>17.46</v>
          </cell>
        </row>
        <row r="89">
          <cell r="A89">
            <v>84</v>
          </cell>
          <cell r="B89" t="str">
            <v>32001</v>
          </cell>
          <cell r="C89" t="str">
            <v>32-1</v>
          </cell>
          <cell r="D89" t="str">
            <v>HARROLD</v>
          </cell>
          <cell r="E89">
            <v>5.75</v>
          </cell>
          <cell r="F89">
            <v>9.1999999999999993</v>
          </cell>
          <cell r="G89">
            <v>16.75</v>
          </cell>
          <cell r="H89">
            <v>0</v>
          </cell>
          <cell r="J89">
            <v>0</v>
          </cell>
          <cell r="L89">
            <v>0.25</v>
          </cell>
          <cell r="N89">
            <v>0</v>
          </cell>
          <cell r="O89">
            <v>0.52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6.52</v>
          </cell>
          <cell r="Z89">
            <v>9.9699999999999989</v>
          </cell>
          <cell r="AA89">
            <v>17.52</v>
          </cell>
        </row>
        <row r="90">
          <cell r="A90">
            <v>85</v>
          </cell>
          <cell r="B90" t="str">
            <v>32002</v>
          </cell>
          <cell r="C90" t="str">
            <v>32-2</v>
          </cell>
          <cell r="D90" t="str">
            <v>PIERRE</v>
          </cell>
          <cell r="E90">
            <v>5.75</v>
          </cell>
          <cell r="F90">
            <v>9.1999999999999993</v>
          </cell>
          <cell r="G90">
            <v>16.75</v>
          </cell>
          <cell r="H90">
            <v>1.05</v>
          </cell>
          <cell r="J90">
            <v>0</v>
          </cell>
          <cell r="L90">
            <v>3</v>
          </cell>
          <cell r="N90">
            <v>0</v>
          </cell>
          <cell r="O90">
            <v>1.4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11.200000000000001</v>
          </cell>
          <cell r="Z90">
            <v>14.65</v>
          </cell>
          <cell r="AA90">
            <v>22.2</v>
          </cell>
        </row>
        <row r="91">
          <cell r="A91">
            <v>86</v>
          </cell>
          <cell r="B91" t="str">
            <v>33001</v>
          </cell>
          <cell r="C91" t="str">
            <v>33-1</v>
          </cell>
          <cell r="D91" t="str">
            <v>FREEMAN</v>
          </cell>
          <cell r="E91">
            <v>5.75</v>
          </cell>
          <cell r="F91">
            <v>9.1999999999999993</v>
          </cell>
          <cell r="G91">
            <v>16.75</v>
          </cell>
          <cell r="H91">
            <v>0</v>
          </cell>
          <cell r="J91">
            <v>0</v>
          </cell>
          <cell r="L91">
            <v>2.74</v>
          </cell>
          <cell r="N91">
            <v>0.3</v>
          </cell>
          <cell r="O91">
            <v>1.4</v>
          </cell>
          <cell r="P91">
            <v>0</v>
          </cell>
          <cell r="Q91">
            <v>0</v>
          </cell>
          <cell r="R91">
            <v>0</v>
          </cell>
          <cell r="S91">
            <v>0.04</v>
          </cell>
          <cell r="T91">
            <v>0.06</v>
          </cell>
          <cell r="U91">
            <v>0.12</v>
          </cell>
          <cell r="V91">
            <v>0.01</v>
          </cell>
          <cell r="W91">
            <v>0.01</v>
          </cell>
          <cell r="X91">
            <v>0.01</v>
          </cell>
          <cell r="Y91">
            <v>10.24</v>
          </cell>
          <cell r="Z91">
            <v>13.71</v>
          </cell>
          <cell r="AA91">
            <v>21.320000000000004</v>
          </cell>
        </row>
        <row r="92">
          <cell r="A92">
            <v>87</v>
          </cell>
          <cell r="B92" t="str">
            <v>33002</v>
          </cell>
          <cell r="C92" t="str">
            <v>33-2</v>
          </cell>
          <cell r="D92" t="str">
            <v>MENNO</v>
          </cell>
          <cell r="E92">
            <v>5.75</v>
          </cell>
          <cell r="F92">
            <v>9.1999999999999993</v>
          </cell>
          <cell r="G92">
            <v>16.75</v>
          </cell>
          <cell r="H92">
            <v>0</v>
          </cell>
          <cell r="J92">
            <v>0</v>
          </cell>
          <cell r="L92">
            <v>2.37</v>
          </cell>
          <cell r="N92">
            <v>0.3</v>
          </cell>
          <cell r="O92">
            <v>1.4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9.8200000000000021</v>
          </cell>
          <cell r="Z92">
            <v>13.270000000000001</v>
          </cell>
          <cell r="AA92">
            <v>20.82</v>
          </cell>
        </row>
        <row r="93">
          <cell r="A93">
            <v>88</v>
          </cell>
          <cell r="B93" t="str">
            <v>33003</v>
          </cell>
          <cell r="C93" t="str">
            <v>33-3</v>
          </cell>
          <cell r="D93" t="str">
            <v>PARKSTON</v>
          </cell>
          <cell r="E93">
            <v>5.75</v>
          </cell>
          <cell r="F93">
            <v>9.1999999999999993</v>
          </cell>
          <cell r="G93">
            <v>16.75</v>
          </cell>
          <cell r="H93">
            <v>1.35</v>
          </cell>
          <cell r="J93">
            <v>0</v>
          </cell>
          <cell r="L93">
            <v>1.28</v>
          </cell>
          <cell r="N93">
            <v>0.28999999999999998</v>
          </cell>
          <cell r="O93">
            <v>1.26</v>
          </cell>
          <cell r="P93">
            <v>0</v>
          </cell>
          <cell r="Q93">
            <v>0</v>
          </cell>
          <cell r="R93">
            <v>0</v>
          </cell>
          <cell r="S93">
            <v>0.03</v>
          </cell>
          <cell r="T93">
            <v>0.05</v>
          </cell>
          <cell r="U93">
            <v>0.09</v>
          </cell>
          <cell r="V93">
            <v>0.01</v>
          </cell>
          <cell r="W93">
            <v>0.01</v>
          </cell>
          <cell r="X93">
            <v>0.01</v>
          </cell>
          <cell r="Y93">
            <v>9.9699999999999971</v>
          </cell>
          <cell r="Z93">
            <v>13.439999999999998</v>
          </cell>
          <cell r="AA93">
            <v>21.030000000000005</v>
          </cell>
        </row>
        <row r="94">
          <cell r="A94">
            <v>89</v>
          </cell>
          <cell r="B94" t="str">
            <v>33005</v>
          </cell>
          <cell r="C94" t="str">
            <v>33-5</v>
          </cell>
          <cell r="D94" t="str">
            <v>TRIPP-DELMONT</v>
          </cell>
          <cell r="E94">
            <v>5.75</v>
          </cell>
          <cell r="F94">
            <v>9.1999999999999993</v>
          </cell>
          <cell r="G94">
            <v>16.75</v>
          </cell>
          <cell r="H94">
            <v>0</v>
          </cell>
          <cell r="J94">
            <v>0</v>
          </cell>
          <cell r="L94">
            <v>1.01</v>
          </cell>
          <cell r="N94">
            <v>0.3</v>
          </cell>
          <cell r="O94">
            <v>1.39</v>
          </cell>
          <cell r="P94">
            <v>0</v>
          </cell>
          <cell r="Q94">
            <v>0</v>
          </cell>
          <cell r="R94">
            <v>0</v>
          </cell>
          <cell r="S94">
            <v>0.02</v>
          </cell>
          <cell r="T94">
            <v>0.03</v>
          </cell>
          <cell r="U94">
            <v>0.06</v>
          </cell>
          <cell r="V94">
            <v>0</v>
          </cell>
          <cell r="W94">
            <v>0</v>
          </cell>
          <cell r="X94">
            <v>0</v>
          </cell>
          <cell r="Y94">
            <v>8.4699999999999989</v>
          </cell>
          <cell r="Z94">
            <v>11.93</v>
          </cell>
          <cell r="AA94">
            <v>19.510000000000002</v>
          </cell>
        </row>
        <row r="95">
          <cell r="A95">
            <v>90</v>
          </cell>
          <cell r="B95" t="str">
            <v>34001</v>
          </cell>
          <cell r="C95" t="str">
            <v>34-1</v>
          </cell>
          <cell r="D95" t="str">
            <v>HYDE COUNTY</v>
          </cell>
          <cell r="E95">
            <v>5.66</v>
          </cell>
          <cell r="F95">
            <v>9.06</v>
          </cell>
          <cell r="G95">
            <v>16.489999999999998</v>
          </cell>
          <cell r="H95">
            <v>0</v>
          </cell>
          <cell r="J95">
            <v>0</v>
          </cell>
          <cell r="L95">
            <v>1.93</v>
          </cell>
          <cell r="N95">
            <v>0</v>
          </cell>
          <cell r="O95">
            <v>1.4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8.99</v>
          </cell>
          <cell r="Z95">
            <v>12.39</v>
          </cell>
          <cell r="AA95">
            <v>19.819999999999997</v>
          </cell>
        </row>
        <row r="96">
          <cell r="A96">
            <v>91</v>
          </cell>
          <cell r="B96" t="str">
            <v>35001</v>
          </cell>
          <cell r="C96" t="str">
            <v>35-1</v>
          </cell>
          <cell r="D96" t="str">
            <v>KADOKA</v>
          </cell>
          <cell r="E96">
            <v>5.19</v>
          </cell>
          <cell r="F96">
            <v>8.3000000000000007</v>
          </cell>
          <cell r="G96">
            <v>15.12</v>
          </cell>
          <cell r="H96">
            <v>0</v>
          </cell>
          <cell r="J96">
            <v>0</v>
          </cell>
          <cell r="L96">
            <v>1.56</v>
          </cell>
          <cell r="N96">
            <v>0</v>
          </cell>
          <cell r="O96">
            <v>1.4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8.15</v>
          </cell>
          <cell r="Z96">
            <v>11.260000000000002</v>
          </cell>
          <cell r="AA96">
            <v>18.079999999999998</v>
          </cell>
        </row>
        <row r="97">
          <cell r="A97">
            <v>92</v>
          </cell>
          <cell r="B97" t="str">
            <v>36001</v>
          </cell>
          <cell r="C97" t="str">
            <v>36-1</v>
          </cell>
          <cell r="D97" t="str">
            <v>ALPENA</v>
          </cell>
          <cell r="E97">
            <v>8.27</v>
          </cell>
          <cell r="F97">
            <v>13.23</v>
          </cell>
          <cell r="G97">
            <v>24.09</v>
          </cell>
          <cell r="H97">
            <v>0</v>
          </cell>
          <cell r="J97">
            <v>0</v>
          </cell>
          <cell r="L97">
            <v>1.67</v>
          </cell>
          <cell r="N97">
            <v>0</v>
          </cell>
          <cell r="O97">
            <v>1.38</v>
          </cell>
          <cell r="P97">
            <v>0</v>
          </cell>
          <cell r="Q97">
            <v>0</v>
          </cell>
          <cell r="R97">
            <v>0</v>
          </cell>
          <cell r="S97">
            <v>0.03</v>
          </cell>
          <cell r="T97">
            <v>0.05</v>
          </cell>
          <cell r="U97">
            <v>0.09</v>
          </cell>
          <cell r="V97">
            <v>0</v>
          </cell>
          <cell r="W97">
            <v>0</v>
          </cell>
          <cell r="X97">
            <v>0</v>
          </cell>
          <cell r="Y97">
            <v>11.35</v>
          </cell>
          <cell r="Z97">
            <v>16.330000000000002</v>
          </cell>
          <cell r="AA97">
            <v>27.229999999999997</v>
          </cell>
        </row>
        <row r="98">
          <cell r="A98">
            <v>93</v>
          </cell>
          <cell r="B98" t="str">
            <v>36002</v>
          </cell>
          <cell r="C98" t="str">
            <v>36-2</v>
          </cell>
          <cell r="D98" t="str">
            <v>WESSINGTON SPRINGS</v>
          </cell>
          <cell r="E98">
            <v>5.75</v>
          </cell>
          <cell r="F98">
            <v>9.1999999999999993</v>
          </cell>
          <cell r="G98">
            <v>16.75</v>
          </cell>
          <cell r="H98">
            <v>1.06</v>
          </cell>
          <cell r="I98" t="str">
            <v>*</v>
          </cell>
          <cell r="J98">
            <v>0</v>
          </cell>
          <cell r="L98">
            <v>1.32</v>
          </cell>
          <cell r="N98">
            <v>0.3</v>
          </cell>
          <cell r="O98">
            <v>1.4</v>
          </cell>
          <cell r="P98">
            <v>0</v>
          </cell>
          <cell r="Q98">
            <v>0</v>
          </cell>
          <cell r="R98">
            <v>0</v>
          </cell>
          <cell r="S98">
            <v>0.02</v>
          </cell>
          <cell r="T98">
            <v>0.03</v>
          </cell>
          <cell r="U98">
            <v>0.06</v>
          </cell>
          <cell r="V98">
            <v>0</v>
          </cell>
          <cell r="W98">
            <v>0</v>
          </cell>
          <cell r="X98">
            <v>0</v>
          </cell>
          <cell r="Y98">
            <v>9.8500000000000014</v>
          </cell>
          <cell r="Z98">
            <v>13.31</v>
          </cell>
          <cell r="AA98">
            <v>20.889999999999997</v>
          </cell>
        </row>
        <row r="99">
          <cell r="A99">
            <v>94</v>
          </cell>
          <cell r="B99" t="str">
            <v>37003</v>
          </cell>
          <cell r="C99" t="str">
            <v>37-3</v>
          </cell>
          <cell r="D99" t="str">
            <v>JONES COUNTY</v>
          </cell>
          <cell r="E99">
            <v>5.74</v>
          </cell>
          <cell r="F99">
            <v>9.18</v>
          </cell>
          <cell r="G99">
            <v>16.72</v>
          </cell>
          <cell r="H99">
            <v>0</v>
          </cell>
          <cell r="J99">
            <v>0</v>
          </cell>
          <cell r="L99">
            <v>0.65</v>
          </cell>
          <cell r="N99">
            <v>0.15</v>
          </cell>
          <cell r="O99">
            <v>1.1299999999999999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7.6700000000000008</v>
          </cell>
          <cell r="Z99">
            <v>11.11</v>
          </cell>
          <cell r="AA99">
            <v>18.649999999999995</v>
          </cell>
        </row>
        <row r="100">
          <cell r="A100">
            <v>95</v>
          </cell>
          <cell r="B100" t="str">
            <v>38001</v>
          </cell>
          <cell r="C100" t="str">
            <v>38-1</v>
          </cell>
          <cell r="D100" t="str">
            <v>ARLINGTON</v>
          </cell>
          <cell r="E100">
            <v>5.75</v>
          </cell>
          <cell r="F100">
            <v>9.1999999999999993</v>
          </cell>
          <cell r="G100">
            <v>16.75</v>
          </cell>
          <cell r="H100">
            <v>0</v>
          </cell>
          <cell r="J100">
            <v>0</v>
          </cell>
          <cell r="L100">
            <v>2.1</v>
          </cell>
          <cell r="N100">
            <v>0.24</v>
          </cell>
          <cell r="O100">
            <v>1.2</v>
          </cell>
          <cell r="P100">
            <v>0</v>
          </cell>
          <cell r="Q100">
            <v>0</v>
          </cell>
          <cell r="R100">
            <v>0</v>
          </cell>
          <cell r="S100">
            <v>0.04</v>
          </cell>
          <cell r="T100">
            <v>0.06</v>
          </cell>
          <cell r="U100">
            <v>0.12</v>
          </cell>
          <cell r="V100">
            <v>0</v>
          </cell>
          <cell r="W100">
            <v>0</v>
          </cell>
          <cell r="X100">
            <v>0</v>
          </cell>
          <cell r="Y100">
            <v>9.3299999999999983</v>
          </cell>
          <cell r="Z100">
            <v>12.799999999999999</v>
          </cell>
          <cell r="AA100">
            <v>20.41</v>
          </cell>
        </row>
        <row r="101">
          <cell r="A101">
            <v>96</v>
          </cell>
          <cell r="B101" t="str">
            <v>38002</v>
          </cell>
          <cell r="C101" t="str">
            <v>38-2</v>
          </cell>
          <cell r="D101" t="str">
            <v>DE SMET</v>
          </cell>
          <cell r="E101">
            <v>5.73</v>
          </cell>
          <cell r="F101">
            <v>9.17</v>
          </cell>
          <cell r="G101">
            <v>16.690000000000001</v>
          </cell>
          <cell r="H101">
            <v>2.8</v>
          </cell>
          <cell r="J101">
            <v>0</v>
          </cell>
          <cell r="L101">
            <v>0.76</v>
          </cell>
          <cell r="N101">
            <v>0</v>
          </cell>
          <cell r="O101">
            <v>1.3</v>
          </cell>
          <cell r="P101">
            <v>0</v>
          </cell>
          <cell r="Q101">
            <v>0</v>
          </cell>
          <cell r="R101">
            <v>0</v>
          </cell>
          <cell r="S101">
            <v>0.04</v>
          </cell>
          <cell r="T101">
            <v>0.06</v>
          </cell>
          <cell r="U101">
            <v>0.12</v>
          </cell>
          <cell r="V101">
            <v>0</v>
          </cell>
          <cell r="W101">
            <v>0</v>
          </cell>
          <cell r="X101">
            <v>0</v>
          </cell>
          <cell r="Y101">
            <v>10.63</v>
          </cell>
          <cell r="Z101">
            <v>14.09</v>
          </cell>
          <cell r="AA101">
            <v>21.670000000000005</v>
          </cell>
        </row>
        <row r="102">
          <cell r="A102">
            <v>97</v>
          </cell>
          <cell r="B102" t="str">
            <v>38003</v>
          </cell>
          <cell r="C102" t="str">
            <v>38-3</v>
          </cell>
          <cell r="D102" t="str">
            <v>LAKE PRESTON</v>
          </cell>
          <cell r="E102">
            <v>5.75</v>
          </cell>
          <cell r="F102">
            <v>9.1999999999999993</v>
          </cell>
          <cell r="G102">
            <v>16.75</v>
          </cell>
          <cell r="H102">
            <v>0</v>
          </cell>
          <cell r="J102">
            <v>0</v>
          </cell>
          <cell r="L102">
            <v>1.1000000000000001</v>
          </cell>
          <cell r="N102">
            <v>0</v>
          </cell>
          <cell r="O102">
            <v>1.21</v>
          </cell>
          <cell r="P102">
            <v>0</v>
          </cell>
          <cell r="Q102">
            <v>0</v>
          </cell>
          <cell r="R102">
            <v>0</v>
          </cell>
          <cell r="S102">
            <v>0.01</v>
          </cell>
          <cell r="T102">
            <v>0.02</v>
          </cell>
          <cell r="U102">
            <v>0.03</v>
          </cell>
          <cell r="V102">
            <v>0</v>
          </cell>
          <cell r="W102">
            <v>0</v>
          </cell>
          <cell r="X102">
            <v>0</v>
          </cell>
          <cell r="Y102">
            <v>8.0699999999999985</v>
          </cell>
          <cell r="Z102">
            <v>11.529999999999998</v>
          </cell>
          <cell r="AA102">
            <v>19.090000000000003</v>
          </cell>
        </row>
        <row r="103">
          <cell r="A103">
            <v>98</v>
          </cell>
          <cell r="B103" t="str">
            <v>39001</v>
          </cell>
          <cell r="C103" t="str">
            <v>39-1</v>
          </cell>
          <cell r="D103" t="str">
            <v>CHESTER AREA</v>
          </cell>
          <cell r="E103">
            <v>5.75</v>
          </cell>
          <cell r="F103">
            <v>9.1999999999999993</v>
          </cell>
          <cell r="G103">
            <v>16.75</v>
          </cell>
          <cell r="H103">
            <v>0.97</v>
          </cell>
          <cell r="J103">
            <v>0</v>
          </cell>
          <cell r="L103">
            <v>3</v>
          </cell>
          <cell r="N103">
            <v>0</v>
          </cell>
          <cell r="O103">
            <v>1.4</v>
          </cell>
          <cell r="P103">
            <v>0</v>
          </cell>
          <cell r="Q103">
            <v>0</v>
          </cell>
          <cell r="R103">
            <v>0</v>
          </cell>
          <cell r="S103">
            <v>0.02</v>
          </cell>
          <cell r="T103">
            <v>0.03</v>
          </cell>
          <cell r="U103">
            <v>0.06</v>
          </cell>
          <cell r="V103">
            <v>0</v>
          </cell>
          <cell r="W103">
            <v>0</v>
          </cell>
          <cell r="X103">
            <v>0</v>
          </cell>
          <cell r="Y103">
            <v>11.139999999999999</v>
          </cell>
          <cell r="Z103">
            <v>14.6</v>
          </cell>
          <cell r="AA103">
            <v>22.179999999999996</v>
          </cell>
        </row>
        <row r="104">
          <cell r="A104">
            <v>99</v>
          </cell>
          <cell r="B104" t="str">
            <v>39002</v>
          </cell>
          <cell r="C104" t="str">
            <v>39-2</v>
          </cell>
          <cell r="D104" t="str">
            <v>LAKE CENTRAL</v>
          </cell>
          <cell r="E104">
            <v>5.75</v>
          </cell>
          <cell r="F104">
            <v>9.1999999999999993</v>
          </cell>
          <cell r="G104">
            <v>16.75</v>
          </cell>
          <cell r="H104">
            <v>0</v>
          </cell>
          <cell r="J104">
            <v>0</v>
          </cell>
          <cell r="L104">
            <v>3</v>
          </cell>
          <cell r="N104">
            <v>0</v>
          </cell>
          <cell r="O104">
            <v>1.4</v>
          </cell>
          <cell r="P104">
            <v>0</v>
          </cell>
          <cell r="Q104">
            <v>0</v>
          </cell>
          <cell r="R104">
            <v>0</v>
          </cell>
          <cell r="S104">
            <v>7.0000000000000007E-2</v>
          </cell>
          <cell r="T104">
            <v>0.11</v>
          </cell>
          <cell r="U104">
            <v>0.2</v>
          </cell>
          <cell r="V104">
            <v>0.01</v>
          </cell>
          <cell r="W104">
            <v>0.01</v>
          </cell>
          <cell r="X104">
            <v>0.01</v>
          </cell>
          <cell r="Y104">
            <v>10.23</v>
          </cell>
          <cell r="Z104">
            <v>13.719999999999999</v>
          </cell>
          <cell r="AA104">
            <v>21.36</v>
          </cell>
        </row>
        <row r="105">
          <cell r="A105">
            <v>100</v>
          </cell>
          <cell r="B105" t="str">
            <v>39004</v>
          </cell>
          <cell r="C105" t="str">
            <v>39-4</v>
          </cell>
          <cell r="D105" t="str">
            <v>RUTLAND</v>
          </cell>
          <cell r="E105">
            <v>8.17</v>
          </cell>
          <cell r="F105">
            <v>13.07</v>
          </cell>
          <cell r="G105">
            <v>23.8</v>
          </cell>
          <cell r="H105">
            <v>0</v>
          </cell>
          <cell r="J105">
            <v>0</v>
          </cell>
          <cell r="L105">
            <v>0</v>
          </cell>
          <cell r="N105">
            <v>0</v>
          </cell>
          <cell r="O105">
            <v>1.37</v>
          </cell>
          <cell r="P105">
            <v>0</v>
          </cell>
          <cell r="Q105">
            <v>0</v>
          </cell>
          <cell r="R105">
            <v>0</v>
          </cell>
          <cell r="S105">
            <v>0.02</v>
          </cell>
          <cell r="T105">
            <v>0.03</v>
          </cell>
          <cell r="U105">
            <v>0.06</v>
          </cell>
          <cell r="V105">
            <v>0</v>
          </cell>
          <cell r="W105">
            <v>0</v>
          </cell>
          <cell r="X105">
            <v>0</v>
          </cell>
          <cell r="Y105">
            <v>9.5599999999999987</v>
          </cell>
          <cell r="Z105">
            <v>14.47</v>
          </cell>
          <cell r="AA105">
            <v>25.23</v>
          </cell>
        </row>
        <row r="106">
          <cell r="A106">
            <v>101</v>
          </cell>
          <cell r="B106" t="str">
            <v>39005</v>
          </cell>
          <cell r="C106" t="str">
            <v>39-5</v>
          </cell>
          <cell r="D106" t="str">
            <v>OLDHAM-RAMONA</v>
          </cell>
          <cell r="E106">
            <v>8.6</v>
          </cell>
          <cell r="F106">
            <v>13.759999999999998</v>
          </cell>
          <cell r="G106">
            <v>25.05</v>
          </cell>
          <cell r="H106">
            <v>0</v>
          </cell>
          <cell r="J106">
            <v>0</v>
          </cell>
          <cell r="L106">
            <v>0.32</v>
          </cell>
          <cell r="N106">
            <v>0</v>
          </cell>
          <cell r="O106">
            <v>1.4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10.32</v>
          </cell>
          <cell r="Z106">
            <v>15.479999999999999</v>
          </cell>
          <cell r="AA106">
            <v>26.77</v>
          </cell>
        </row>
        <row r="107">
          <cell r="A107">
            <v>102</v>
          </cell>
          <cell r="B107" t="str">
            <v>40001</v>
          </cell>
          <cell r="C107" t="str">
            <v>40-1</v>
          </cell>
          <cell r="D107" t="str">
            <v>LEAD-DEADWOOD</v>
          </cell>
          <cell r="E107">
            <v>5.24</v>
          </cell>
          <cell r="F107">
            <v>8.3800000000000008</v>
          </cell>
          <cell r="G107">
            <v>15.26</v>
          </cell>
          <cell r="H107">
            <v>0</v>
          </cell>
          <cell r="J107">
            <v>0</v>
          </cell>
          <cell r="L107">
            <v>1.72</v>
          </cell>
          <cell r="N107">
            <v>0.28000000000000003</v>
          </cell>
          <cell r="O107">
            <v>1.4</v>
          </cell>
          <cell r="P107">
            <v>0</v>
          </cell>
          <cell r="Q107">
            <v>0</v>
          </cell>
          <cell r="R107">
            <v>0</v>
          </cell>
          <cell r="S107">
            <v>0.01</v>
          </cell>
          <cell r="T107">
            <v>0.02</v>
          </cell>
          <cell r="U107">
            <v>0.03</v>
          </cell>
          <cell r="V107">
            <v>0</v>
          </cell>
          <cell r="W107">
            <v>0</v>
          </cell>
          <cell r="X107">
            <v>0</v>
          </cell>
          <cell r="Y107">
            <v>8.65</v>
          </cell>
          <cell r="Z107">
            <v>11.8</v>
          </cell>
          <cell r="AA107">
            <v>18.690000000000001</v>
          </cell>
        </row>
        <row r="108">
          <cell r="A108">
            <v>103</v>
          </cell>
          <cell r="B108" t="str">
            <v>40002</v>
          </cell>
          <cell r="C108" t="str">
            <v>40-2</v>
          </cell>
          <cell r="D108" t="str">
            <v>SPEARFISH</v>
          </cell>
          <cell r="E108">
            <v>5.75</v>
          </cell>
          <cell r="F108">
            <v>9.1999999999999993</v>
          </cell>
          <cell r="G108">
            <v>16.75</v>
          </cell>
          <cell r="H108">
            <v>1.42</v>
          </cell>
          <cell r="J108">
            <v>0</v>
          </cell>
          <cell r="L108">
            <v>3</v>
          </cell>
          <cell r="N108">
            <v>0</v>
          </cell>
          <cell r="O108">
            <v>1.4</v>
          </cell>
          <cell r="P108">
            <v>0</v>
          </cell>
          <cell r="Q108">
            <v>0</v>
          </cell>
          <cell r="R108">
            <v>0</v>
          </cell>
          <cell r="S108">
            <v>0.01</v>
          </cell>
          <cell r="T108">
            <v>0.02</v>
          </cell>
          <cell r="U108">
            <v>0.03</v>
          </cell>
          <cell r="V108">
            <v>0</v>
          </cell>
          <cell r="W108">
            <v>0</v>
          </cell>
          <cell r="X108">
            <v>0</v>
          </cell>
          <cell r="Y108">
            <v>11.58</v>
          </cell>
          <cell r="Z108">
            <v>15.04</v>
          </cell>
          <cell r="AA108">
            <v>22.6</v>
          </cell>
        </row>
        <row r="109">
          <cell r="A109">
            <v>104</v>
          </cell>
          <cell r="B109" t="str">
            <v>41001</v>
          </cell>
          <cell r="C109" t="str">
            <v>41-1</v>
          </cell>
          <cell r="D109" t="str">
            <v>CANTON</v>
          </cell>
          <cell r="E109">
            <v>5.75</v>
          </cell>
          <cell r="F109">
            <v>9.1999999999999993</v>
          </cell>
          <cell r="G109">
            <v>16.75</v>
          </cell>
          <cell r="H109">
            <v>2.85</v>
          </cell>
          <cell r="J109">
            <v>0</v>
          </cell>
          <cell r="L109">
            <v>2.65</v>
          </cell>
          <cell r="N109">
            <v>0</v>
          </cell>
          <cell r="O109">
            <v>1.4</v>
          </cell>
          <cell r="P109">
            <v>0</v>
          </cell>
          <cell r="Q109">
            <v>0</v>
          </cell>
          <cell r="R109">
            <v>0</v>
          </cell>
          <cell r="S109">
            <v>0.13</v>
          </cell>
          <cell r="T109">
            <v>0.21</v>
          </cell>
          <cell r="U109">
            <v>0.38</v>
          </cell>
          <cell r="V109">
            <v>0.02</v>
          </cell>
          <cell r="W109">
            <v>0.02</v>
          </cell>
          <cell r="X109">
            <v>0.02</v>
          </cell>
          <cell r="Y109">
            <v>12.8</v>
          </cell>
          <cell r="Z109">
            <v>16.329999999999998</v>
          </cell>
          <cell r="AA109">
            <v>24.049999999999997</v>
          </cell>
        </row>
        <row r="110">
          <cell r="A110">
            <v>105</v>
          </cell>
          <cell r="B110" t="str">
            <v>41002</v>
          </cell>
          <cell r="C110" t="str">
            <v>41-2</v>
          </cell>
          <cell r="D110" t="str">
            <v>HARRISBURG</v>
          </cell>
          <cell r="E110">
            <v>5.75</v>
          </cell>
          <cell r="F110">
            <v>9.1999999999999993</v>
          </cell>
          <cell r="G110">
            <v>16.75</v>
          </cell>
          <cell r="H110">
            <v>0.97</v>
          </cell>
          <cell r="I110" t="str">
            <v>*</v>
          </cell>
          <cell r="J110">
            <v>0.41</v>
          </cell>
          <cell r="K110" t="str">
            <v>*</v>
          </cell>
          <cell r="L110">
            <v>1.34</v>
          </cell>
          <cell r="N110">
            <v>0.3</v>
          </cell>
          <cell r="O110">
            <v>1.4</v>
          </cell>
          <cell r="P110">
            <v>0</v>
          </cell>
          <cell r="Q110">
            <v>0</v>
          </cell>
          <cell r="R110">
            <v>0</v>
          </cell>
          <cell r="S110">
            <v>0.01</v>
          </cell>
          <cell r="T110">
            <v>0.02</v>
          </cell>
          <cell r="U110">
            <v>0.03</v>
          </cell>
          <cell r="V110">
            <v>0</v>
          </cell>
          <cell r="W110">
            <v>0</v>
          </cell>
          <cell r="X110">
            <v>0</v>
          </cell>
          <cell r="Y110">
            <v>10.180000000000001</v>
          </cell>
          <cell r="Z110">
            <v>13.64</v>
          </cell>
          <cell r="AA110">
            <v>21.2</v>
          </cell>
        </row>
        <row r="111">
          <cell r="A111">
            <v>106</v>
          </cell>
          <cell r="B111" t="str">
            <v>41004</v>
          </cell>
          <cell r="C111" t="str">
            <v>41-4</v>
          </cell>
          <cell r="D111" t="str">
            <v>LENNOX</v>
          </cell>
          <cell r="E111">
            <v>5.75</v>
          </cell>
          <cell r="F111">
            <v>9.1999999999999993</v>
          </cell>
          <cell r="G111">
            <v>16.75</v>
          </cell>
          <cell r="H111">
            <v>0.6</v>
          </cell>
          <cell r="J111">
            <v>0</v>
          </cell>
          <cell r="L111">
            <v>3</v>
          </cell>
          <cell r="N111">
            <v>0</v>
          </cell>
          <cell r="O111">
            <v>1.4</v>
          </cell>
          <cell r="P111">
            <v>0</v>
          </cell>
          <cell r="Q111">
            <v>0</v>
          </cell>
          <cell r="R111">
            <v>0</v>
          </cell>
          <cell r="S111">
            <v>0.01</v>
          </cell>
          <cell r="T111">
            <v>0.02</v>
          </cell>
          <cell r="U111">
            <v>0.03</v>
          </cell>
          <cell r="V111">
            <v>0</v>
          </cell>
          <cell r="W111">
            <v>0</v>
          </cell>
          <cell r="X111">
            <v>0</v>
          </cell>
          <cell r="Y111">
            <v>10.76</v>
          </cell>
          <cell r="Z111">
            <v>14.219999999999999</v>
          </cell>
          <cell r="AA111">
            <v>21.78</v>
          </cell>
        </row>
        <row r="112">
          <cell r="A112">
            <v>107</v>
          </cell>
          <cell r="B112" t="str">
            <v>42001</v>
          </cell>
          <cell r="C112" t="str">
            <v>42-1</v>
          </cell>
          <cell r="D112" t="str">
            <v>LYMAN</v>
          </cell>
          <cell r="E112">
            <v>5.75</v>
          </cell>
          <cell r="F112">
            <v>9.1999999999999993</v>
          </cell>
          <cell r="G112">
            <v>16.75</v>
          </cell>
          <cell r="H112">
            <v>0</v>
          </cell>
          <cell r="J112">
            <v>0</v>
          </cell>
          <cell r="L112">
            <v>0.82</v>
          </cell>
          <cell r="N112">
            <v>0.3</v>
          </cell>
          <cell r="O112">
            <v>1.4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8.27</v>
          </cell>
          <cell r="Z112">
            <v>11.72</v>
          </cell>
          <cell r="AA112">
            <v>19.27</v>
          </cell>
        </row>
        <row r="113">
          <cell r="A113">
            <v>108</v>
          </cell>
          <cell r="B113" t="str">
            <v>43001</v>
          </cell>
          <cell r="C113" t="str">
            <v>43-1</v>
          </cell>
          <cell r="D113" t="str">
            <v>CANISTOTA</v>
          </cell>
          <cell r="E113">
            <v>5.75</v>
          </cell>
          <cell r="F113">
            <v>9.1999999999999993</v>
          </cell>
          <cell r="G113">
            <v>16.75</v>
          </cell>
          <cell r="H113">
            <v>0</v>
          </cell>
          <cell r="J113">
            <v>0</v>
          </cell>
          <cell r="L113">
            <v>2.31</v>
          </cell>
          <cell r="N113">
            <v>0</v>
          </cell>
          <cell r="O113">
            <v>1.37</v>
          </cell>
          <cell r="P113">
            <v>0</v>
          </cell>
          <cell r="Q113">
            <v>0</v>
          </cell>
          <cell r="R113">
            <v>0</v>
          </cell>
          <cell r="S113">
            <v>0.01</v>
          </cell>
          <cell r="T113">
            <v>0.02</v>
          </cell>
          <cell r="U113">
            <v>0.03</v>
          </cell>
          <cell r="V113">
            <v>0</v>
          </cell>
          <cell r="W113">
            <v>0</v>
          </cell>
          <cell r="X113">
            <v>0</v>
          </cell>
          <cell r="Y113">
            <v>9.44</v>
          </cell>
          <cell r="Z113">
            <v>12.899999999999999</v>
          </cell>
          <cell r="AA113">
            <v>20.46</v>
          </cell>
        </row>
        <row r="114">
          <cell r="A114">
            <v>109</v>
          </cell>
          <cell r="B114" t="str">
            <v>43002</v>
          </cell>
          <cell r="C114" t="str">
            <v>43-2</v>
          </cell>
          <cell r="D114" t="str">
            <v>MONTROSE</v>
          </cell>
          <cell r="E114">
            <v>5.75</v>
          </cell>
          <cell r="F114">
            <v>9.1999999999999993</v>
          </cell>
          <cell r="G114">
            <v>16.75</v>
          </cell>
          <cell r="H114">
            <v>0</v>
          </cell>
          <cell r="J114">
            <v>0</v>
          </cell>
          <cell r="L114">
            <v>1.34</v>
          </cell>
          <cell r="N114">
            <v>0</v>
          </cell>
          <cell r="O114">
            <v>1.4</v>
          </cell>
          <cell r="P114">
            <v>0</v>
          </cell>
          <cell r="Q114">
            <v>0</v>
          </cell>
          <cell r="R114">
            <v>0</v>
          </cell>
          <cell r="S114">
            <v>0.05</v>
          </cell>
          <cell r="T114">
            <v>0.08</v>
          </cell>
          <cell r="U114">
            <v>0.15</v>
          </cell>
          <cell r="V114">
            <v>0.01</v>
          </cell>
          <cell r="W114">
            <v>0.01</v>
          </cell>
          <cell r="X114">
            <v>0.01</v>
          </cell>
          <cell r="Y114">
            <v>8.5500000000000007</v>
          </cell>
          <cell r="Z114">
            <v>12.03</v>
          </cell>
          <cell r="AA114">
            <v>19.649999999999999</v>
          </cell>
        </row>
        <row r="115">
          <cell r="A115">
            <v>110</v>
          </cell>
          <cell r="B115" t="str">
            <v>43006</v>
          </cell>
          <cell r="C115" t="str">
            <v>43-6</v>
          </cell>
          <cell r="D115" t="str">
            <v>BRIDGEWATER</v>
          </cell>
          <cell r="E115">
            <v>5.75</v>
          </cell>
          <cell r="F115">
            <v>9.1999999999999993</v>
          </cell>
          <cell r="G115">
            <v>16.75</v>
          </cell>
          <cell r="H115">
            <v>0</v>
          </cell>
          <cell r="J115">
            <v>0</v>
          </cell>
          <cell r="L115">
            <v>2.99</v>
          </cell>
          <cell r="N115">
            <v>0</v>
          </cell>
          <cell r="O115">
            <v>1.4</v>
          </cell>
          <cell r="P115">
            <v>0</v>
          </cell>
          <cell r="Q115">
            <v>0</v>
          </cell>
          <cell r="R115">
            <v>0</v>
          </cell>
          <cell r="S115">
            <v>0.02</v>
          </cell>
          <cell r="T115">
            <v>0.03</v>
          </cell>
          <cell r="U115">
            <v>0.06</v>
          </cell>
          <cell r="V115">
            <v>0</v>
          </cell>
          <cell r="W115">
            <v>0</v>
          </cell>
          <cell r="X115">
            <v>0</v>
          </cell>
          <cell r="Y115">
            <v>10.16</v>
          </cell>
          <cell r="Z115">
            <v>13.62</v>
          </cell>
          <cell r="AA115">
            <v>21.2</v>
          </cell>
        </row>
        <row r="116">
          <cell r="A116">
            <v>111</v>
          </cell>
          <cell r="B116" t="str">
            <v>43007</v>
          </cell>
          <cell r="C116" t="str">
            <v>43-7</v>
          </cell>
          <cell r="D116" t="str">
            <v>MC COOK CENTRAL</v>
          </cell>
          <cell r="E116">
            <v>5.75</v>
          </cell>
          <cell r="F116">
            <v>9.1999999999999993</v>
          </cell>
          <cell r="G116">
            <v>16.75</v>
          </cell>
          <cell r="H116">
            <v>0</v>
          </cell>
          <cell r="J116">
            <v>0</v>
          </cell>
          <cell r="L116">
            <v>1.64</v>
          </cell>
          <cell r="N116">
            <v>0</v>
          </cell>
          <cell r="O116">
            <v>1.4</v>
          </cell>
          <cell r="P116">
            <v>0</v>
          </cell>
          <cell r="Q116">
            <v>0</v>
          </cell>
          <cell r="R116">
            <v>0</v>
          </cell>
          <cell r="S116">
            <v>0.03</v>
          </cell>
          <cell r="T116">
            <v>0.05</v>
          </cell>
          <cell r="U116">
            <v>0.09</v>
          </cell>
          <cell r="V116">
            <v>0.01</v>
          </cell>
          <cell r="W116">
            <v>0.01</v>
          </cell>
          <cell r="X116">
            <v>0.01</v>
          </cell>
          <cell r="Y116">
            <v>8.8299999999999983</v>
          </cell>
          <cell r="Z116">
            <v>12.3</v>
          </cell>
          <cell r="AA116">
            <v>19.89</v>
          </cell>
        </row>
        <row r="117">
          <cell r="A117">
            <v>112</v>
          </cell>
          <cell r="B117" t="str">
            <v>44001</v>
          </cell>
          <cell r="C117" t="str">
            <v>44-1</v>
          </cell>
          <cell r="D117" t="str">
            <v>EUREKA</v>
          </cell>
          <cell r="E117">
            <v>5.75</v>
          </cell>
          <cell r="F117">
            <v>9.1999999999999993</v>
          </cell>
          <cell r="G117">
            <v>16.75</v>
          </cell>
          <cell r="H117">
            <v>0</v>
          </cell>
          <cell r="J117">
            <v>0</v>
          </cell>
          <cell r="L117">
            <v>1.84</v>
          </cell>
          <cell r="N117">
            <v>0.16</v>
          </cell>
          <cell r="O117">
            <v>0.86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8.61</v>
          </cell>
          <cell r="Z117">
            <v>12.059999999999999</v>
          </cell>
          <cell r="AA117">
            <v>19.61</v>
          </cell>
        </row>
        <row r="118">
          <cell r="A118">
            <v>113</v>
          </cell>
          <cell r="B118" t="str">
            <v>44002</v>
          </cell>
          <cell r="C118" t="str">
            <v>44-2</v>
          </cell>
          <cell r="D118" t="str">
            <v>LEOLA</v>
          </cell>
          <cell r="E118">
            <v>5.75</v>
          </cell>
          <cell r="F118">
            <v>9.1999999999999993</v>
          </cell>
          <cell r="G118">
            <v>16.75</v>
          </cell>
          <cell r="H118">
            <v>0</v>
          </cell>
          <cell r="J118">
            <v>0</v>
          </cell>
          <cell r="L118">
            <v>0.67</v>
          </cell>
          <cell r="N118">
            <v>0.3</v>
          </cell>
          <cell r="O118">
            <v>1.06</v>
          </cell>
          <cell r="P118">
            <v>0</v>
          </cell>
          <cell r="Q118">
            <v>0</v>
          </cell>
          <cell r="R118">
            <v>0</v>
          </cell>
          <cell r="S118">
            <v>0.04</v>
          </cell>
          <cell r="T118">
            <v>0.06</v>
          </cell>
          <cell r="U118">
            <v>0.12</v>
          </cell>
          <cell r="V118">
            <v>0.01</v>
          </cell>
          <cell r="W118">
            <v>0.01</v>
          </cell>
          <cell r="X118">
            <v>0.01</v>
          </cell>
          <cell r="Y118">
            <v>7.8299999999999992</v>
          </cell>
          <cell r="Z118">
            <v>11.3</v>
          </cell>
          <cell r="AA118">
            <v>18.910000000000004</v>
          </cell>
        </row>
        <row r="119">
          <cell r="A119">
            <v>114</v>
          </cell>
          <cell r="B119" t="str">
            <v>45001</v>
          </cell>
          <cell r="C119" t="str">
            <v>45-1</v>
          </cell>
          <cell r="D119" t="str">
            <v>BRITTON</v>
          </cell>
          <cell r="E119">
            <v>5.75</v>
          </cell>
          <cell r="F119">
            <v>9.1999999999999993</v>
          </cell>
          <cell r="G119">
            <v>16.75</v>
          </cell>
          <cell r="H119">
            <v>0</v>
          </cell>
          <cell r="J119">
            <v>0</v>
          </cell>
          <cell r="L119">
            <v>2.1</v>
          </cell>
          <cell r="N119">
            <v>0.3</v>
          </cell>
          <cell r="O119">
            <v>1.05</v>
          </cell>
          <cell r="P119">
            <v>0</v>
          </cell>
          <cell r="Q119">
            <v>0</v>
          </cell>
          <cell r="R119">
            <v>0</v>
          </cell>
          <cell r="S119">
            <v>0.05</v>
          </cell>
          <cell r="T119">
            <v>0.08</v>
          </cell>
          <cell r="U119">
            <v>0.15</v>
          </cell>
          <cell r="V119">
            <v>0.01</v>
          </cell>
          <cell r="W119">
            <v>0.01</v>
          </cell>
          <cell r="X119">
            <v>0.01</v>
          </cell>
          <cell r="Y119">
            <v>9.2600000000000016</v>
          </cell>
          <cell r="Z119">
            <v>12.74</v>
          </cell>
          <cell r="AA119">
            <v>20.360000000000003</v>
          </cell>
        </row>
        <row r="120">
          <cell r="A120">
            <v>115</v>
          </cell>
          <cell r="B120" t="str">
            <v>45002</v>
          </cell>
          <cell r="C120" t="str">
            <v>45-2</v>
          </cell>
          <cell r="D120" t="str">
            <v>LANGFORD</v>
          </cell>
          <cell r="E120">
            <v>5.75</v>
          </cell>
          <cell r="F120">
            <v>9.1999999999999993</v>
          </cell>
          <cell r="G120">
            <v>16.75</v>
          </cell>
          <cell r="H120">
            <v>0</v>
          </cell>
          <cell r="J120">
            <v>0</v>
          </cell>
          <cell r="L120">
            <v>2.02</v>
          </cell>
          <cell r="N120">
            <v>0.3</v>
          </cell>
          <cell r="O120">
            <v>1.21</v>
          </cell>
          <cell r="P120">
            <v>0</v>
          </cell>
          <cell r="Q120">
            <v>0</v>
          </cell>
          <cell r="R120">
            <v>0</v>
          </cell>
          <cell r="S120">
            <v>0.04</v>
          </cell>
          <cell r="T120">
            <v>0.06</v>
          </cell>
          <cell r="U120">
            <v>0.12</v>
          </cell>
          <cell r="V120">
            <v>0</v>
          </cell>
          <cell r="W120">
            <v>0</v>
          </cell>
          <cell r="X120">
            <v>0</v>
          </cell>
          <cell r="Y120">
            <v>9.32</v>
          </cell>
          <cell r="Z120">
            <v>12.790000000000001</v>
          </cell>
          <cell r="AA120">
            <v>20.400000000000002</v>
          </cell>
        </row>
        <row r="121">
          <cell r="A121">
            <v>116</v>
          </cell>
          <cell r="B121" t="str">
            <v>45003</v>
          </cell>
          <cell r="C121" t="str">
            <v>45-3</v>
          </cell>
          <cell r="D121" t="str">
            <v>VEBLEN</v>
          </cell>
          <cell r="E121">
            <v>5.75</v>
          </cell>
          <cell r="F121">
            <v>9.1999999999999993</v>
          </cell>
          <cell r="G121">
            <v>16.75</v>
          </cell>
          <cell r="H121">
            <v>0</v>
          </cell>
          <cell r="J121">
            <v>0</v>
          </cell>
          <cell r="L121">
            <v>1.97</v>
          </cell>
          <cell r="N121">
            <v>0</v>
          </cell>
          <cell r="O121">
            <v>1.36</v>
          </cell>
          <cell r="P121">
            <v>0</v>
          </cell>
          <cell r="Q121">
            <v>0</v>
          </cell>
          <cell r="R121">
            <v>0</v>
          </cell>
          <cell r="S121">
            <v>0.01</v>
          </cell>
          <cell r="T121">
            <v>0.02</v>
          </cell>
          <cell r="U121">
            <v>0.03</v>
          </cell>
          <cell r="V121">
            <v>0</v>
          </cell>
          <cell r="W121">
            <v>0</v>
          </cell>
          <cell r="X121">
            <v>0</v>
          </cell>
          <cell r="Y121">
            <v>9.09</v>
          </cell>
          <cell r="Z121">
            <v>12.549999999999999</v>
          </cell>
          <cell r="AA121">
            <v>20.11</v>
          </cell>
        </row>
        <row r="122">
          <cell r="A122">
            <v>117</v>
          </cell>
          <cell r="B122" t="str">
            <v>46001</v>
          </cell>
          <cell r="C122" t="str">
            <v>46-1</v>
          </cell>
          <cell r="D122" t="str">
            <v>MEADE</v>
          </cell>
          <cell r="E122">
            <v>5.75</v>
          </cell>
          <cell r="F122">
            <v>9.1999999999999993</v>
          </cell>
          <cell r="G122">
            <v>16.75</v>
          </cell>
          <cell r="H122">
            <v>0</v>
          </cell>
          <cell r="J122">
            <v>0</v>
          </cell>
          <cell r="L122">
            <v>2.08</v>
          </cell>
          <cell r="N122">
            <v>0</v>
          </cell>
          <cell r="O122">
            <v>1.4</v>
          </cell>
          <cell r="P122">
            <v>0</v>
          </cell>
          <cell r="Q122">
            <v>0</v>
          </cell>
          <cell r="R122">
            <v>0</v>
          </cell>
          <cell r="S122">
            <v>0.06</v>
          </cell>
          <cell r="T122">
            <v>0.1</v>
          </cell>
          <cell r="U122">
            <v>0.17</v>
          </cell>
          <cell r="V122">
            <v>0.01</v>
          </cell>
          <cell r="W122">
            <v>0.01</v>
          </cell>
          <cell r="X122">
            <v>0.01</v>
          </cell>
          <cell r="Y122">
            <v>9.3000000000000007</v>
          </cell>
          <cell r="Z122">
            <v>12.79</v>
          </cell>
          <cell r="AA122">
            <v>20.41</v>
          </cell>
        </row>
        <row r="123">
          <cell r="A123">
            <v>118</v>
          </cell>
          <cell r="B123" t="str">
            <v>46002</v>
          </cell>
          <cell r="C123" t="str">
            <v>46-2</v>
          </cell>
          <cell r="D123" t="str">
            <v>FAITH</v>
          </cell>
          <cell r="E123">
            <v>5.75</v>
          </cell>
          <cell r="F123">
            <v>9.1999999999999993</v>
          </cell>
          <cell r="G123">
            <v>16.75</v>
          </cell>
          <cell r="H123">
            <v>0</v>
          </cell>
          <cell r="J123">
            <v>0</v>
          </cell>
          <cell r="L123">
            <v>1.1000000000000001</v>
          </cell>
          <cell r="N123">
            <v>0</v>
          </cell>
          <cell r="O123">
            <v>1.19</v>
          </cell>
          <cell r="P123">
            <v>0</v>
          </cell>
          <cell r="Q123">
            <v>0</v>
          </cell>
          <cell r="R123">
            <v>0</v>
          </cell>
          <cell r="S123">
            <v>0.01</v>
          </cell>
          <cell r="T123">
            <v>0.02</v>
          </cell>
          <cell r="U123">
            <v>0.03</v>
          </cell>
          <cell r="V123">
            <v>0</v>
          </cell>
          <cell r="W123">
            <v>0</v>
          </cell>
          <cell r="X123">
            <v>0</v>
          </cell>
          <cell r="Y123">
            <v>8.0499999999999989</v>
          </cell>
          <cell r="Z123">
            <v>11.509999999999998</v>
          </cell>
          <cell r="AA123">
            <v>19.070000000000004</v>
          </cell>
        </row>
        <row r="124">
          <cell r="A124">
            <v>119</v>
          </cell>
          <cell r="B124" t="str">
            <v>47001</v>
          </cell>
          <cell r="C124" t="str">
            <v>47-1</v>
          </cell>
          <cell r="D124" t="str">
            <v>WHITE RIVER</v>
          </cell>
          <cell r="E124">
            <v>5.75</v>
          </cell>
          <cell r="F124">
            <v>9.1999999999999993</v>
          </cell>
          <cell r="G124">
            <v>16.75</v>
          </cell>
          <cell r="H124">
            <v>0</v>
          </cell>
          <cell r="J124">
            <v>0</v>
          </cell>
          <cell r="L124">
            <v>0.01</v>
          </cell>
          <cell r="N124">
            <v>0</v>
          </cell>
          <cell r="O124">
            <v>0.91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6.67</v>
          </cell>
          <cell r="Z124">
            <v>10.119999999999999</v>
          </cell>
          <cell r="AA124">
            <v>17.670000000000002</v>
          </cell>
        </row>
        <row r="125">
          <cell r="A125">
            <v>120</v>
          </cell>
          <cell r="B125" t="str">
            <v>47002</v>
          </cell>
          <cell r="C125" t="str">
            <v>47-2</v>
          </cell>
          <cell r="D125" t="str">
            <v>WOOD</v>
          </cell>
          <cell r="E125">
            <v>8.0500000000000007</v>
          </cell>
          <cell r="F125">
            <v>12.879999999999999</v>
          </cell>
          <cell r="G125">
            <v>23.45</v>
          </cell>
          <cell r="H125">
            <v>0</v>
          </cell>
          <cell r="J125">
            <v>0</v>
          </cell>
          <cell r="L125">
            <v>0.13</v>
          </cell>
          <cell r="N125">
            <v>0</v>
          </cell>
          <cell r="O125">
            <v>1.38</v>
          </cell>
          <cell r="P125">
            <v>0.44</v>
          </cell>
          <cell r="Q125">
            <v>0.44</v>
          </cell>
          <cell r="R125">
            <v>0.44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10.000000000000002</v>
          </cell>
          <cell r="Z125">
            <v>14.83</v>
          </cell>
          <cell r="AA125">
            <v>25.4</v>
          </cell>
        </row>
        <row r="126">
          <cell r="A126">
            <v>121</v>
          </cell>
          <cell r="B126" t="str">
            <v>48002</v>
          </cell>
          <cell r="C126" t="str">
            <v>48-2</v>
          </cell>
          <cell r="D126" t="str">
            <v>CARTHAGE</v>
          </cell>
          <cell r="E126">
            <v>5.75</v>
          </cell>
          <cell r="F126">
            <v>9.1999999999999993</v>
          </cell>
          <cell r="G126">
            <v>16.75</v>
          </cell>
          <cell r="H126">
            <v>0</v>
          </cell>
          <cell r="J126">
            <v>0</v>
          </cell>
          <cell r="L126">
            <v>0.73</v>
          </cell>
          <cell r="N126">
            <v>0</v>
          </cell>
          <cell r="O126">
            <v>0.33</v>
          </cell>
          <cell r="P126">
            <v>2.57</v>
          </cell>
          <cell r="Q126">
            <v>2.59</v>
          </cell>
          <cell r="R126">
            <v>2.65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9.3800000000000008</v>
          </cell>
          <cell r="Z126">
            <v>12.85</v>
          </cell>
          <cell r="AA126">
            <v>20.459999999999997</v>
          </cell>
        </row>
        <row r="127">
          <cell r="A127">
            <v>122</v>
          </cell>
          <cell r="B127" t="str">
            <v>48003</v>
          </cell>
          <cell r="C127" t="str">
            <v>48-3</v>
          </cell>
          <cell r="D127" t="str">
            <v>HOWARD</v>
          </cell>
          <cell r="E127">
            <v>5.75</v>
          </cell>
          <cell r="F127">
            <v>9.1999999999999993</v>
          </cell>
          <cell r="G127">
            <v>16.75</v>
          </cell>
          <cell r="H127">
            <v>0</v>
          </cell>
          <cell r="J127">
            <v>0</v>
          </cell>
          <cell r="L127">
            <v>3</v>
          </cell>
          <cell r="N127">
            <v>0.3</v>
          </cell>
          <cell r="O127">
            <v>0.87</v>
          </cell>
          <cell r="P127">
            <v>0</v>
          </cell>
          <cell r="Q127">
            <v>0</v>
          </cell>
          <cell r="R127">
            <v>0</v>
          </cell>
          <cell r="S127">
            <v>0.05</v>
          </cell>
          <cell r="T127">
            <v>0.08</v>
          </cell>
          <cell r="U127">
            <v>0.15</v>
          </cell>
          <cell r="V127">
            <v>0</v>
          </cell>
          <cell r="W127">
            <v>0</v>
          </cell>
          <cell r="X127">
            <v>0</v>
          </cell>
          <cell r="Y127">
            <v>9.9700000000000006</v>
          </cell>
          <cell r="Z127">
            <v>13.45</v>
          </cell>
          <cell r="AA127">
            <v>21.07</v>
          </cell>
        </row>
        <row r="128">
          <cell r="A128">
            <v>123</v>
          </cell>
          <cell r="B128" t="str">
            <v>49001</v>
          </cell>
          <cell r="C128" t="str">
            <v>49-1</v>
          </cell>
          <cell r="D128" t="str">
            <v>BALTIC</v>
          </cell>
          <cell r="E128">
            <v>5.75</v>
          </cell>
          <cell r="F128">
            <v>9.1999999999999993</v>
          </cell>
          <cell r="G128">
            <v>16.75</v>
          </cell>
          <cell r="H128">
            <v>3.06</v>
          </cell>
          <cell r="J128">
            <v>0</v>
          </cell>
          <cell r="L128">
            <v>1.01</v>
          </cell>
          <cell r="N128">
            <v>0</v>
          </cell>
          <cell r="O128">
            <v>1.4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11.22</v>
          </cell>
          <cell r="Z128">
            <v>14.67</v>
          </cell>
          <cell r="AA128">
            <v>22.22</v>
          </cell>
        </row>
        <row r="129">
          <cell r="A129">
            <v>124</v>
          </cell>
          <cell r="B129" t="str">
            <v>49002</v>
          </cell>
          <cell r="C129" t="str">
            <v>49-2</v>
          </cell>
          <cell r="D129" t="str">
            <v>BRANDON VALLEY</v>
          </cell>
          <cell r="E129">
            <v>5.75</v>
          </cell>
          <cell r="F129">
            <v>9.1999999999999993</v>
          </cell>
          <cell r="G129">
            <v>16.75</v>
          </cell>
          <cell r="H129">
            <v>1.1100000000000001</v>
          </cell>
          <cell r="J129">
            <v>0</v>
          </cell>
          <cell r="L129">
            <v>2.92</v>
          </cell>
          <cell r="N129">
            <v>0</v>
          </cell>
          <cell r="O129">
            <v>1.37</v>
          </cell>
          <cell r="P129">
            <v>0</v>
          </cell>
          <cell r="Q129">
            <v>0</v>
          </cell>
          <cell r="R129">
            <v>0</v>
          </cell>
          <cell r="S129">
            <v>0.02</v>
          </cell>
          <cell r="T129">
            <v>0.03</v>
          </cell>
          <cell r="U129">
            <v>0.06</v>
          </cell>
          <cell r="V129">
            <v>0</v>
          </cell>
          <cell r="W129">
            <v>0</v>
          </cell>
          <cell r="X129">
            <v>0</v>
          </cell>
          <cell r="Y129">
            <v>11.170000000000002</v>
          </cell>
          <cell r="Z129">
            <v>14.629999999999997</v>
          </cell>
          <cell r="AA129">
            <v>22.21</v>
          </cell>
        </row>
        <row r="130">
          <cell r="A130">
            <v>125</v>
          </cell>
          <cell r="B130" t="str">
            <v>49003</v>
          </cell>
          <cell r="C130" t="str">
            <v>49-3</v>
          </cell>
          <cell r="D130" t="str">
            <v>DELL RAPIDS</v>
          </cell>
          <cell r="E130">
            <v>5.75</v>
          </cell>
          <cell r="F130">
            <v>9.1999999999999993</v>
          </cell>
          <cell r="G130">
            <v>16.75</v>
          </cell>
          <cell r="H130">
            <v>0</v>
          </cell>
          <cell r="J130">
            <v>0</v>
          </cell>
          <cell r="L130">
            <v>2.44</v>
          </cell>
          <cell r="N130">
            <v>0</v>
          </cell>
          <cell r="O130">
            <v>1.4</v>
          </cell>
          <cell r="P130">
            <v>0</v>
          </cell>
          <cell r="Q130">
            <v>0</v>
          </cell>
          <cell r="R130">
            <v>0</v>
          </cell>
          <cell r="S130">
            <v>0.04</v>
          </cell>
          <cell r="T130">
            <v>0.06</v>
          </cell>
          <cell r="U130">
            <v>0.12</v>
          </cell>
          <cell r="V130">
            <v>0</v>
          </cell>
          <cell r="W130">
            <v>0</v>
          </cell>
          <cell r="X130">
            <v>0</v>
          </cell>
          <cell r="Y130">
            <v>9.629999999999999</v>
          </cell>
          <cell r="Z130">
            <v>13.1</v>
          </cell>
          <cell r="AA130">
            <v>20.71</v>
          </cell>
        </row>
        <row r="131">
          <cell r="A131">
            <v>126</v>
          </cell>
          <cell r="B131" t="str">
            <v>49004</v>
          </cell>
          <cell r="C131" t="str">
            <v>49-4</v>
          </cell>
          <cell r="D131" t="str">
            <v>GARRETSON</v>
          </cell>
          <cell r="E131">
            <v>5.75</v>
          </cell>
          <cell r="F131">
            <v>9.1999999999999993</v>
          </cell>
          <cell r="G131">
            <v>16.75</v>
          </cell>
          <cell r="H131">
            <v>0.95</v>
          </cell>
          <cell r="J131">
            <v>0</v>
          </cell>
          <cell r="L131">
            <v>3</v>
          </cell>
          <cell r="N131">
            <v>0</v>
          </cell>
          <cell r="O131">
            <v>1.3</v>
          </cell>
          <cell r="P131">
            <v>0</v>
          </cell>
          <cell r="Q131">
            <v>0</v>
          </cell>
          <cell r="R131">
            <v>0</v>
          </cell>
          <cell r="S131">
            <v>0.03</v>
          </cell>
          <cell r="T131">
            <v>0.05</v>
          </cell>
          <cell r="U131">
            <v>0.09</v>
          </cell>
          <cell r="V131">
            <v>0</v>
          </cell>
          <cell r="W131">
            <v>0</v>
          </cell>
          <cell r="X131">
            <v>0</v>
          </cell>
          <cell r="Y131">
            <v>11.03</v>
          </cell>
          <cell r="Z131">
            <v>14.5</v>
          </cell>
          <cell r="AA131">
            <v>22.09</v>
          </cell>
        </row>
        <row r="132">
          <cell r="A132">
            <v>127</v>
          </cell>
          <cell r="B132" t="str">
            <v>49005</v>
          </cell>
          <cell r="C132" t="str">
            <v>49-5</v>
          </cell>
          <cell r="D132" t="str">
            <v>SIOUX FALLS</v>
          </cell>
          <cell r="E132">
            <v>5.75</v>
          </cell>
          <cell r="F132">
            <v>9.1999999999999993</v>
          </cell>
          <cell r="G132">
            <v>16.75</v>
          </cell>
          <cell r="H132">
            <v>0.17</v>
          </cell>
          <cell r="J132">
            <v>0</v>
          </cell>
          <cell r="L132">
            <v>2.58</v>
          </cell>
          <cell r="N132">
            <v>0</v>
          </cell>
          <cell r="O132">
            <v>1.4</v>
          </cell>
          <cell r="P132">
            <v>0</v>
          </cell>
          <cell r="Q132">
            <v>0</v>
          </cell>
          <cell r="R132">
            <v>0</v>
          </cell>
          <cell r="S132">
            <v>0.04</v>
          </cell>
          <cell r="T132">
            <v>0.06</v>
          </cell>
          <cell r="U132">
            <v>0.12</v>
          </cell>
          <cell r="V132">
            <v>0.01</v>
          </cell>
          <cell r="W132">
            <v>0.01</v>
          </cell>
          <cell r="X132">
            <v>0.01</v>
          </cell>
          <cell r="Y132">
            <v>9.9499999999999993</v>
          </cell>
          <cell r="Z132">
            <v>13.42</v>
          </cell>
          <cell r="AA132">
            <v>21.03</v>
          </cell>
        </row>
        <row r="133">
          <cell r="A133">
            <v>128</v>
          </cell>
          <cell r="B133" t="str">
            <v>49006</v>
          </cell>
          <cell r="C133" t="str">
            <v>49-6</v>
          </cell>
          <cell r="D133" t="str">
            <v>TRI-VALLEY</v>
          </cell>
          <cell r="E133">
            <v>5.75</v>
          </cell>
          <cell r="F133">
            <v>9.1999999999999993</v>
          </cell>
          <cell r="G133">
            <v>16.75</v>
          </cell>
          <cell r="H133">
            <v>0.85</v>
          </cell>
          <cell r="J133">
            <v>0</v>
          </cell>
          <cell r="L133">
            <v>2.36</v>
          </cell>
          <cell r="N133">
            <v>0</v>
          </cell>
          <cell r="O133">
            <v>1.4</v>
          </cell>
          <cell r="P133">
            <v>0</v>
          </cell>
          <cell r="Q133">
            <v>0</v>
          </cell>
          <cell r="R133">
            <v>0</v>
          </cell>
          <cell r="S133">
            <v>0.01</v>
          </cell>
          <cell r="T133">
            <v>0.02</v>
          </cell>
          <cell r="U133">
            <v>0.03</v>
          </cell>
          <cell r="V133">
            <v>0</v>
          </cell>
          <cell r="W133">
            <v>0</v>
          </cell>
          <cell r="X133">
            <v>0</v>
          </cell>
          <cell r="Y133">
            <v>10.37</v>
          </cell>
          <cell r="Z133">
            <v>13.829999999999998</v>
          </cell>
          <cell r="AA133">
            <v>21.39</v>
          </cell>
        </row>
        <row r="134">
          <cell r="A134">
            <v>129</v>
          </cell>
          <cell r="B134" t="str">
            <v>49007</v>
          </cell>
          <cell r="C134" t="str">
            <v>49-7</v>
          </cell>
          <cell r="D134" t="str">
            <v>WEST CENTRAL</v>
          </cell>
          <cell r="E134">
            <v>5.75</v>
          </cell>
          <cell r="F134">
            <v>9.1999999999999993</v>
          </cell>
          <cell r="G134">
            <v>16.75</v>
          </cell>
          <cell r="H134">
            <v>1.89</v>
          </cell>
          <cell r="J134">
            <v>0</v>
          </cell>
          <cell r="L134">
            <v>3</v>
          </cell>
          <cell r="N134">
            <v>0</v>
          </cell>
          <cell r="O134">
            <v>1.4</v>
          </cell>
          <cell r="P134">
            <v>0</v>
          </cell>
          <cell r="Q134">
            <v>0</v>
          </cell>
          <cell r="R134">
            <v>0</v>
          </cell>
          <cell r="S134">
            <v>0.04</v>
          </cell>
          <cell r="T134">
            <v>0.06</v>
          </cell>
          <cell r="U134">
            <v>0.12</v>
          </cell>
          <cell r="V134">
            <v>0.01</v>
          </cell>
          <cell r="W134">
            <v>0.01</v>
          </cell>
          <cell r="X134">
            <v>0.01</v>
          </cell>
          <cell r="Y134">
            <v>12.09</v>
          </cell>
          <cell r="Z134">
            <v>15.56</v>
          </cell>
          <cell r="AA134">
            <v>23.17</v>
          </cell>
        </row>
        <row r="135">
          <cell r="A135">
            <v>130</v>
          </cell>
          <cell r="B135" t="str">
            <v>50003</v>
          </cell>
          <cell r="C135" t="str">
            <v>50-3</v>
          </cell>
          <cell r="D135" t="str">
            <v>FLANDREAU</v>
          </cell>
          <cell r="E135">
            <v>5.62</v>
          </cell>
          <cell r="F135">
            <v>8.99</v>
          </cell>
          <cell r="G135">
            <v>16.37</v>
          </cell>
          <cell r="H135">
            <v>0</v>
          </cell>
          <cell r="J135">
            <v>0</v>
          </cell>
          <cell r="L135">
            <v>2.97</v>
          </cell>
          <cell r="N135">
            <v>0</v>
          </cell>
          <cell r="O135">
            <v>1.39</v>
          </cell>
          <cell r="P135">
            <v>0</v>
          </cell>
          <cell r="Q135">
            <v>0</v>
          </cell>
          <cell r="R135">
            <v>0</v>
          </cell>
          <cell r="S135">
            <v>0.01</v>
          </cell>
          <cell r="T135">
            <v>0.02</v>
          </cell>
          <cell r="U135">
            <v>0.03</v>
          </cell>
          <cell r="V135">
            <v>0</v>
          </cell>
          <cell r="W135">
            <v>0</v>
          </cell>
          <cell r="X135">
            <v>0</v>
          </cell>
          <cell r="Y135">
            <v>9.99</v>
          </cell>
          <cell r="Z135">
            <v>13.370000000000001</v>
          </cell>
          <cell r="AA135">
            <v>20.76</v>
          </cell>
        </row>
        <row r="136">
          <cell r="A136">
            <v>131</v>
          </cell>
          <cell r="B136" t="str">
            <v>50004</v>
          </cell>
          <cell r="C136" t="str">
            <v>50-4</v>
          </cell>
          <cell r="D136" t="str">
            <v>HERMANSON</v>
          </cell>
          <cell r="E136">
            <v>5.75</v>
          </cell>
          <cell r="F136">
            <v>9.1999999999999993</v>
          </cell>
          <cell r="G136">
            <v>16.75</v>
          </cell>
          <cell r="H136">
            <v>0</v>
          </cell>
          <cell r="J136">
            <v>0</v>
          </cell>
          <cell r="L136">
            <v>0</v>
          </cell>
          <cell r="N136">
            <v>0</v>
          </cell>
          <cell r="O136">
            <v>0</v>
          </cell>
          <cell r="P136">
            <v>4.09</v>
          </cell>
          <cell r="Q136">
            <v>4.1100000000000003</v>
          </cell>
          <cell r="R136">
            <v>4.17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9.84</v>
          </cell>
          <cell r="Z136">
            <v>13.309999999999999</v>
          </cell>
          <cell r="AA136">
            <v>20.92</v>
          </cell>
        </row>
        <row r="137">
          <cell r="A137">
            <v>132</v>
          </cell>
          <cell r="B137" t="str">
            <v>50005</v>
          </cell>
          <cell r="C137" t="str">
            <v>50-5</v>
          </cell>
          <cell r="D137" t="str">
            <v>COLMAN-EGAN</v>
          </cell>
          <cell r="E137">
            <v>5.75</v>
          </cell>
          <cell r="F137">
            <v>9.1999999999999993</v>
          </cell>
          <cell r="G137">
            <v>16.75</v>
          </cell>
          <cell r="H137">
            <v>0</v>
          </cell>
          <cell r="J137">
            <v>0</v>
          </cell>
          <cell r="L137">
            <v>0.54</v>
          </cell>
          <cell r="N137">
            <v>0</v>
          </cell>
          <cell r="O137">
            <v>1.04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7.33</v>
          </cell>
          <cell r="Z137">
            <v>10.779999999999998</v>
          </cell>
          <cell r="AA137">
            <v>18.329999999999998</v>
          </cell>
        </row>
        <row r="138">
          <cell r="A138">
            <v>133</v>
          </cell>
          <cell r="B138" t="str">
            <v>51001</v>
          </cell>
          <cell r="C138" t="str">
            <v>51-1</v>
          </cell>
          <cell r="D138" t="str">
            <v>DOUGLAS</v>
          </cell>
          <cell r="E138">
            <v>5.75</v>
          </cell>
          <cell r="F138">
            <v>9.1999999999999993</v>
          </cell>
          <cell r="G138">
            <v>16.75</v>
          </cell>
          <cell r="H138">
            <v>0</v>
          </cell>
          <cell r="J138">
            <v>0</v>
          </cell>
          <cell r="L138">
            <v>2.3199999999999998</v>
          </cell>
          <cell r="N138">
            <v>0</v>
          </cell>
          <cell r="O138">
            <v>1.4</v>
          </cell>
          <cell r="P138">
            <v>0</v>
          </cell>
          <cell r="Q138">
            <v>0</v>
          </cell>
          <cell r="R138">
            <v>0</v>
          </cell>
          <cell r="S138">
            <v>0.04</v>
          </cell>
          <cell r="T138">
            <v>0.06</v>
          </cell>
          <cell r="U138">
            <v>0.12</v>
          </cell>
          <cell r="V138">
            <v>0.01</v>
          </cell>
          <cell r="W138">
            <v>0.01</v>
          </cell>
          <cell r="X138">
            <v>0.01</v>
          </cell>
          <cell r="Y138">
            <v>9.52</v>
          </cell>
          <cell r="Z138">
            <v>12.99</v>
          </cell>
          <cell r="AA138">
            <v>20.6</v>
          </cell>
        </row>
        <row r="139">
          <cell r="A139">
            <v>134</v>
          </cell>
          <cell r="B139" t="str">
            <v>51002</v>
          </cell>
          <cell r="C139" t="str">
            <v>51-2</v>
          </cell>
          <cell r="D139" t="str">
            <v>HILL CITY</v>
          </cell>
          <cell r="E139">
            <v>5.75</v>
          </cell>
          <cell r="F139">
            <v>9.1999999999999993</v>
          </cell>
          <cell r="G139">
            <v>16.75</v>
          </cell>
          <cell r="H139">
            <v>0</v>
          </cell>
          <cell r="J139">
            <v>0</v>
          </cell>
          <cell r="L139">
            <v>3</v>
          </cell>
          <cell r="N139">
            <v>0</v>
          </cell>
          <cell r="O139">
            <v>1.4</v>
          </cell>
          <cell r="P139">
            <v>0</v>
          </cell>
          <cell r="Q139">
            <v>0</v>
          </cell>
          <cell r="R139">
            <v>0</v>
          </cell>
          <cell r="S139">
            <v>0.08</v>
          </cell>
          <cell r="T139">
            <v>0.13</v>
          </cell>
          <cell r="U139">
            <v>0.23</v>
          </cell>
          <cell r="V139">
            <v>0.02</v>
          </cell>
          <cell r="W139">
            <v>0.02</v>
          </cell>
          <cell r="X139">
            <v>0.02</v>
          </cell>
          <cell r="Y139">
            <v>10.25</v>
          </cell>
          <cell r="Z139">
            <v>13.75</v>
          </cell>
          <cell r="AA139">
            <v>21.4</v>
          </cell>
        </row>
        <row r="140">
          <cell r="A140">
            <v>135</v>
          </cell>
          <cell r="B140" t="str">
            <v>51003</v>
          </cell>
          <cell r="C140" t="str">
            <v>51-3</v>
          </cell>
          <cell r="D140" t="str">
            <v>NEW UNDERWOOD</v>
          </cell>
          <cell r="E140">
            <v>5.75</v>
          </cell>
          <cell r="F140">
            <v>9.1999999999999993</v>
          </cell>
          <cell r="G140">
            <v>16.75</v>
          </cell>
          <cell r="H140">
            <v>0</v>
          </cell>
          <cell r="J140">
            <v>0</v>
          </cell>
          <cell r="L140">
            <v>1.1399999999999999</v>
          </cell>
          <cell r="N140">
            <v>0</v>
          </cell>
          <cell r="O140">
            <v>1.4</v>
          </cell>
          <cell r="P140">
            <v>0</v>
          </cell>
          <cell r="Q140">
            <v>0</v>
          </cell>
          <cell r="R140">
            <v>0</v>
          </cell>
          <cell r="S140">
            <v>0.45</v>
          </cell>
          <cell r="T140">
            <v>0.72</v>
          </cell>
          <cell r="U140">
            <v>1.31</v>
          </cell>
          <cell r="V140">
            <v>0.05</v>
          </cell>
          <cell r="W140">
            <v>0.05</v>
          </cell>
          <cell r="X140">
            <v>0.05</v>
          </cell>
          <cell r="Y140">
            <v>8.7899999999999991</v>
          </cell>
          <cell r="Z140">
            <v>12.510000000000002</v>
          </cell>
          <cell r="AA140">
            <v>20.65</v>
          </cell>
        </row>
        <row r="141">
          <cell r="A141">
            <v>136</v>
          </cell>
          <cell r="B141" t="str">
            <v>51004</v>
          </cell>
          <cell r="C141" t="str">
            <v>51-4</v>
          </cell>
          <cell r="D141" t="str">
            <v>RAPID CITY</v>
          </cell>
          <cell r="E141">
            <v>5.75</v>
          </cell>
          <cell r="F141">
            <v>9.1999999999999993</v>
          </cell>
          <cell r="G141">
            <v>16.75</v>
          </cell>
          <cell r="H141">
            <v>0</v>
          </cell>
          <cell r="J141">
            <v>0</v>
          </cell>
          <cell r="L141">
            <v>2.74</v>
          </cell>
          <cell r="N141">
            <v>0</v>
          </cell>
          <cell r="O141">
            <v>1.4</v>
          </cell>
          <cell r="P141">
            <v>0</v>
          </cell>
          <cell r="Q141">
            <v>0</v>
          </cell>
          <cell r="R141">
            <v>0</v>
          </cell>
          <cell r="S141">
            <v>7.0000000000000007E-2</v>
          </cell>
          <cell r="T141">
            <v>0.11</v>
          </cell>
          <cell r="U141">
            <v>0.2</v>
          </cell>
          <cell r="V141">
            <v>0.01</v>
          </cell>
          <cell r="W141">
            <v>0.01</v>
          </cell>
          <cell r="X141">
            <v>0.01</v>
          </cell>
          <cell r="Y141">
            <v>9.9700000000000006</v>
          </cell>
          <cell r="Z141">
            <v>13.459999999999999</v>
          </cell>
          <cell r="AA141">
            <v>21.1</v>
          </cell>
        </row>
        <row r="142">
          <cell r="A142">
            <v>137</v>
          </cell>
          <cell r="B142" t="str">
            <v>51005</v>
          </cell>
          <cell r="C142" t="str">
            <v>51-5</v>
          </cell>
          <cell r="D142" t="str">
            <v>WALL</v>
          </cell>
          <cell r="E142">
            <v>5.75</v>
          </cell>
          <cell r="F142">
            <v>9.1999999999999993</v>
          </cell>
          <cell r="G142">
            <v>16.75</v>
          </cell>
          <cell r="H142">
            <v>0</v>
          </cell>
          <cell r="J142">
            <v>0</v>
          </cell>
          <cell r="L142">
            <v>0.35</v>
          </cell>
          <cell r="N142">
            <v>0</v>
          </cell>
          <cell r="O142">
            <v>1.4</v>
          </cell>
          <cell r="P142">
            <v>0</v>
          </cell>
          <cell r="Q142">
            <v>0</v>
          </cell>
          <cell r="R142">
            <v>0</v>
          </cell>
          <cell r="S142">
            <v>0.24</v>
          </cell>
          <cell r="T142">
            <v>0.38</v>
          </cell>
          <cell r="U142">
            <v>0.7</v>
          </cell>
          <cell r="V142">
            <v>0.02</v>
          </cell>
          <cell r="W142">
            <v>0.02</v>
          </cell>
          <cell r="X142">
            <v>0.02</v>
          </cell>
          <cell r="Y142">
            <v>7.76</v>
          </cell>
          <cell r="Z142">
            <v>11.35</v>
          </cell>
          <cell r="AA142">
            <v>19.22</v>
          </cell>
        </row>
        <row r="143">
          <cell r="A143">
            <v>138</v>
          </cell>
          <cell r="B143" t="str">
            <v>52001</v>
          </cell>
          <cell r="C143" t="str">
            <v>52-1</v>
          </cell>
          <cell r="D143" t="str">
            <v>BISON</v>
          </cell>
          <cell r="E143">
            <v>5.75</v>
          </cell>
          <cell r="F143">
            <v>9.1999999999999993</v>
          </cell>
          <cell r="G143">
            <v>16.75</v>
          </cell>
          <cell r="H143">
            <v>0</v>
          </cell>
          <cell r="J143">
            <v>0</v>
          </cell>
          <cell r="L143">
            <v>0</v>
          </cell>
          <cell r="N143">
            <v>0</v>
          </cell>
          <cell r="O143">
            <v>1.4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7.15</v>
          </cell>
          <cell r="Z143">
            <v>10.6</v>
          </cell>
          <cell r="AA143">
            <v>18.149999999999999</v>
          </cell>
        </row>
        <row r="144">
          <cell r="A144">
            <v>139</v>
          </cell>
          <cell r="B144" t="str">
            <v>52002</v>
          </cell>
          <cell r="C144" t="str">
            <v>52-2</v>
          </cell>
          <cell r="D144" t="str">
            <v>LEMMON</v>
          </cell>
          <cell r="E144">
            <v>5.75</v>
          </cell>
          <cell r="F144">
            <v>9.1999999999999993</v>
          </cell>
          <cell r="G144">
            <v>16.75</v>
          </cell>
          <cell r="H144">
            <v>0</v>
          </cell>
          <cell r="J144">
            <v>0</v>
          </cell>
          <cell r="L144">
            <v>2.0699999999999998</v>
          </cell>
          <cell r="N144">
            <v>0</v>
          </cell>
          <cell r="O144">
            <v>1.4</v>
          </cell>
          <cell r="P144">
            <v>0</v>
          </cell>
          <cell r="Q144">
            <v>0</v>
          </cell>
          <cell r="R144">
            <v>0</v>
          </cell>
          <cell r="S144">
            <v>0.01</v>
          </cell>
          <cell r="T144">
            <v>0.02</v>
          </cell>
          <cell r="U144">
            <v>0.03</v>
          </cell>
          <cell r="V144">
            <v>0</v>
          </cell>
          <cell r="W144">
            <v>0</v>
          </cell>
          <cell r="X144">
            <v>0</v>
          </cell>
          <cell r="Y144">
            <v>9.23</v>
          </cell>
          <cell r="Z144">
            <v>12.69</v>
          </cell>
          <cell r="AA144">
            <v>20.25</v>
          </cell>
        </row>
        <row r="145">
          <cell r="A145">
            <v>140</v>
          </cell>
          <cell r="B145" t="str">
            <v>52003</v>
          </cell>
          <cell r="C145" t="str">
            <v>52-3</v>
          </cell>
          <cell r="D145" t="str">
            <v>NORTHWEST</v>
          </cell>
          <cell r="E145">
            <v>5.75</v>
          </cell>
          <cell r="F145">
            <v>9.1999999999999993</v>
          </cell>
          <cell r="G145">
            <v>16.75</v>
          </cell>
          <cell r="H145">
            <v>0</v>
          </cell>
          <cell r="J145">
            <v>0</v>
          </cell>
          <cell r="L145">
            <v>0</v>
          </cell>
          <cell r="N145">
            <v>0</v>
          </cell>
          <cell r="O145">
            <v>0.96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6.71</v>
          </cell>
          <cell r="Z145">
            <v>10.16</v>
          </cell>
          <cell r="AA145">
            <v>17.71</v>
          </cell>
        </row>
        <row r="146">
          <cell r="A146">
            <v>141</v>
          </cell>
          <cell r="B146" t="str">
            <v>53001</v>
          </cell>
          <cell r="C146" t="str">
            <v>53-1</v>
          </cell>
          <cell r="D146" t="str">
            <v>GETTYSBURG</v>
          </cell>
          <cell r="E146">
            <v>5.75</v>
          </cell>
          <cell r="F146">
            <v>9.1999999999999993</v>
          </cell>
          <cell r="G146">
            <v>16.75</v>
          </cell>
          <cell r="H146">
            <v>0</v>
          </cell>
          <cell r="J146">
            <v>0</v>
          </cell>
          <cell r="L146">
            <v>0.99</v>
          </cell>
          <cell r="N146">
            <v>0</v>
          </cell>
          <cell r="O146">
            <v>1.24</v>
          </cell>
          <cell r="P146">
            <v>0</v>
          </cell>
          <cell r="Q146">
            <v>0</v>
          </cell>
          <cell r="R146">
            <v>0</v>
          </cell>
          <cell r="S146">
            <v>0.15</v>
          </cell>
          <cell r="T146">
            <v>0.24</v>
          </cell>
          <cell r="U146">
            <v>0.44</v>
          </cell>
          <cell r="V146">
            <v>0.02</v>
          </cell>
          <cell r="W146">
            <v>0.02</v>
          </cell>
          <cell r="X146">
            <v>0.02</v>
          </cell>
          <cell r="Y146">
            <v>8.15</v>
          </cell>
          <cell r="Z146">
            <v>11.69</v>
          </cell>
          <cell r="AA146">
            <v>19.439999999999998</v>
          </cell>
        </row>
        <row r="147">
          <cell r="A147">
            <v>142</v>
          </cell>
          <cell r="B147" t="str">
            <v>53002</v>
          </cell>
          <cell r="C147" t="str">
            <v>53-2</v>
          </cell>
          <cell r="D147" t="str">
            <v>HOVEN</v>
          </cell>
          <cell r="E147">
            <v>5.75</v>
          </cell>
          <cell r="F147">
            <v>9.1999999999999993</v>
          </cell>
          <cell r="G147">
            <v>16.75</v>
          </cell>
          <cell r="H147">
            <v>0</v>
          </cell>
          <cell r="J147">
            <v>0</v>
          </cell>
          <cell r="L147">
            <v>1.17</v>
          </cell>
          <cell r="N147">
            <v>0.3</v>
          </cell>
          <cell r="O147">
            <v>0.73</v>
          </cell>
          <cell r="P147">
            <v>0</v>
          </cell>
          <cell r="Q147">
            <v>0</v>
          </cell>
          <cell r="R147">
            <v>0</v>
          </cell>
          <cell r="S147">
            <v>0.06</v>
          </cell>
          <cell r="T147">
            <v>0.1</v>
          </cell>
          <cell r="U147">
            <v>0.17</v>
          </cell>
          <cell r="V147">
            <v>0.01</v>
          </cell>
          <cell r="W147">
            <v>0.01</v>
          </cell>
          <cell r="X147">
            <v>0.01</v>
          </cell>
          <cell r="Y147">
            <v>8.02</v>
          </cell>
          <cell r="Z147">
            <v>11.51</v>
          </cell>
          <cell r="AA147">
            <v>19.130000000000006</v>
          </cell>
        </row>
        <row r="148">
          <cell r="A148">
            <v>144</v>
          </cell>
          <cell r="B148" t="str">
            <v>54004</v>
          </cell>
          <cell r="C148" t="str">
            <v>54-4</v>
          </cell>
          <cell r="D148" t="str">
            <v>ROSHOLT</v>
          </cell>
          <cell r="E148">
            <v>6.4399999999999995</v>
          </cell>
          <cell r="F148">
            <v>10.299999999999999</v>
          </cell>
          <cell r="G148">
            <v>18.759999999999998</v>
          </cell>
          <cell r="H148">
            <v>0</v>
          </cell>
          <cell r="J148">
            <v>0</v>
          </cell>
          <cell r="L148">
            <v>2.14</v>
          </cell>
          <cell r="N148">
            <v>0</v>
          </cell>
          <cell r="O148">
            <v>1.4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9.98</v>
          </cell>
          <cell r="Z148">
            <v>13.84</v>
          </cell>
          <cell r="AA148">
            <v>22.299999999999997</v>
          </cell>
        </row>
        <row r="149">
          <cell r="A149">
            <v>145</v>
          </cell>
          <cell r="B149" t="str">
            <v>54006</v>
          </cell>
          <cell r="C149" t="str">
            <v>54-6</v>
          </cell>
          <cell r="D149" t="str">
            <v>SUMMIT</v>
          </cell>
          <cell r="E149">
            <v>5.75</v>
          </cell>
          <cell r="F149">
            <v>9.1999999999999993</v>
          </cell>
          <cell r="G149">
            <v>16.75</v>
          </cell>
          <cell r="H149">
            <v>0</v>
          </cell>
          <cell r="J149">
            <v>0</v>
          </cell>
          <cell r="L149">
            <v>0.9</v>
          </cell>
          <cell r="N149">
            <v>0</v>
          </cell>
          <cell r="O149">
            <v>1.4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8.0500000000000007</v>
          </cell>
          <cell r="Z149">
            <v>11.5</v>
          </cell>
          <cell r="AA149">
            <v>19.049999999999997</v>
          </cell>
        </row>
        <row r="150">
          <cell r="A150">
            <v>146</v>
          </cell>
          <cell r="B150" t="str">
            <v>54007</v>
          </cell>
          <cell r="C150" t="str">
            <v>54-7</v>
          </cell>
          <cell r="D150" t="str">
            <v>WILMOT</v>
          </cell>
          <cell r="E150">
            <v>5.75</v>
          </cell>
          <cell r="F150">
            <v>9.1999999999999993</v>
          </cell>
          <cell r="G150">
            <v>16.75</v>
          </cell>
          <cell r="H150">
            <v>0.98</v>
          </cell>
          <cell r="I150" t="str">
            <v>*</v>
          </cell>
          <cell r="J150">
            <v>0</v>
          </cell>
          <cell r="L150">
            <v>1.22</v>
          </cell>
          <cell r="N150">
            <v>0</v>
          </cell>
          <cell r="O150">
            <v>1.4</v>
          </cell>
          <cell r="P150">
            <v>0</v>
          </cell>
          <cell r="Q150">
            <v>0</v>
          </cell>
          <cell r="R150">
            <v>0</v>
          </cell>
          <cell r="S150">
            <v>0.01</v>
          </cell>
          <cell r="T150">
            <v>0.02</v>
          </cell>
          <cell r="U150">
            <v>0.03</v>
          </cell>
          <cell r="V150">
            <v>0</v>
          </cell>
          <cell r="W150">
            <v>0</v>
          </cell>
          <cell r="X150">
            <v>0</v>
          </cell>
          <cell r="Y150">
            <v>9.36</v>
          </cell>
          <cell r="Z150">
            <v>12.82</v>
          </cell>
          <cell r="AA150">
            <v>20.38</v>
          </cell>
        </row>
        <row r="151">
          <cell r="A151">
            <v>147</v>
          </cell>
          <cell r="B151">
            <v>54009</v>
          </cell>
          <cell r="C151" t="str">
            <v>54-9</v>
          </cell>
          <cell r="D151" t="str">
            <v>SISSETON PUBLIC</v>
          </cell>
          <cell r="E151">
            <v>5.75</v>
          </cell>
          <cell r="F151">
            <v>9.1999999999999993</v>
          </cell>
          <cell r="G151">
            <v>16.75</v>
          </cell>
          <cell r="H151">
            <v>0</v>
          </cell>
          <cell r="J151">
            <v>0</v>
          </cell>
          <cell r="L151">
            <v>1.55</v>
          </cell>
          <cell r="N151">
            <v>0</v>
          </cell>
          <cell r="O151">
            <v>1.4</v>
          </cell>
          <cell r="P151">
            <v>0</v>
          </cell>
          <cell r="Q151">
            <v>0</v>
          </cell>
          <cell r="R151">
            <v>0</v>
          </cell>
          <cell r="S151">
            <v>0.03</v>
          </cell>
          <cell r="T151">
            <v>0.05</v>
          </cell>
          <cell r="U151">
            <v>0.09</v>
          </cell>
          <cell r="V151">
            <v>0</v>
          </cell>
          <cell r="W151">
            <v>0</v>
          </cell>
          <cell r="X151">
            <v>0</v>
          </cell>
          <cell r="Y151">
            <v>8.7299999999999986</v>
          </cell>
          <cell r="Z151">
            <v>12.200000000000001</v>
          </cell>
          <cell r="AA151">
            <v>19.79</v>
          </cell>
        </row>
        <row r="152">
          <cell r="A152">
            <v>148</v>
          </cell>
          <cell r="B152" t="str">
            <v>55004</v>
          </cell>
          <cell r="C152" t="str">
            <v>55-4</v>
          </cell>
          <cell r="D152" t="str">
            <v>WOONSOCKET</v>
          </cell>
          <cell r="E152">
            <v>5.75</v>
          </cell>
          <cell r="F152">
            <v>9.1999999999999993</v>
          </cell>
          <cell r="G152">
            <v>16.75</v>
          </cell>
          <cell r="H152">
            <v>1.37</v>
          </cell>
          <cell r="J152">
            <v>0</v>
          </cell>
          <cell r="L152">
            <v>1.31</v>
          </cell>
          <cell r="N152">
            <v>0</v>
          </cell>
          <cell r="O152">
            <v>1.4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9.83</v>
          </cell>
          <cell r="Z152">
            <v>13.280000000000001</v>
          </cell>
          <cell r="AA152">
            <v>20.83</v>
          </cell>
        </row>
        <row r="153">
          <cell r="A153">
            <v>149</v>
          </cell>
          <cell r="B153" t="str">
            <v>55005</v>
          </cell>
          <cell r="C153" t="str">
            <v>55-5</v>
          </cell>
          <cell r="D153" t="str">
            <v>ARTESIAN-LETCHER</v>
          </cell>
          <cell r="E153">
            <v>5.75</v>
          </cell>
          <cell r="F153">
            <v>9.1999999999999993</v>
          </cell>
          <cell r="G153">
            <v>16.75</v>
          </cell>
          <cell r="H153">
            <v>0</v>
          </cell>
          <cell r="J153">
            <v>0</v>
          </cell>
          <cell r="L153">
            <v>0.82</v>
          </cell>
          <cell r="N153">
            <v>0</v>
          </cell>
          <cell r="O153">
            <v>1.4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7.9700000000000006</v>
          </cell>
          <cell r="Z153">
            <v>11.42</v>
          </cell>
          <cell r="AA153">
            <v>18.97</v>
          </cell>
        </row>
        <row r="154">
          <cell r="A154">
            <v>150</v>
          </cell>
          <cell r="B154" t="str">
            <v>56001</v>
          </cell>
          <cell r="C154" t="str">
            <v>56-1</v>
          </cell>
          <cell r="D154" t="str">
            <v>CONDE</v>
          </cell>
          <cell r="E154">
            <v>6.89</v>
          </cell>
          <cell r="F154">
            <v>11.02</v>
          </cell>
          <cell r="G154">
            <v>20.07</v>
          </cell>
          <cell r="H154">
            <v>0</v>
          </cell>
          <cell r="J154">
            <v>0</v>
          </cell>
          <cell r="L154">
            <v>0.43</v>
          </cell>
          <cell r="N154">
            <v>0</v>
          </cell>
          <cell r="O154">
            <v>0.62</v>
          </cell>
          <cell r="P154">
            <v>0</v>
          </cell>
          <cell r="Q154">
            <v>0</v>
          </cell>
          <cell r="R154">
            <v>0</v>
          </cell>
          <cell r="S154">
            <v>0.02</v>
          </cell>
          <cell r="T154">
            <v>0.03</v>
          </cell>
          <cell r="U154">
            <v>0.06</v>
          </cell>
          <cell r="V154">
            <v>0.01</v>
          </cell>
          <cell r="W154">
            <v>0.01</v>
          </cell>
          <cell r="X154">
            <v>0.01</v>
          </cell>
          <cell r="Y154">
            <v>7.9699999999999989</v>
          </cell>
          <cell r="Z154">
            <v>12.109999999999998</v>
          </cell>
          <cell r="AA154">
            <v>21.19</v>
          </cell>
        </row>
        <row r="155">
          <cell r="A155">
            <v>151</v>
          </cell>
          <cell r="B155" t="str">
            <v>56002</v>
          </cell>
          <cell r="C155" t="str">
            <v>56-2</v>
          </cell>
          <cell r="D155" t="str">
            <v>DOLAND</v>
          </cell>
          <cell r="E155">
            <v>5.75</v>
          </cell>
          <cell r="F155">
            <v>9.1999999999999993</v>
          </cell>
          <cell r="G155">
            <v>16.75</v>
          </cell>
          <cell r="H155">
            <v>0</v>
          </cell>
          <cell r="J155">
            <v>0</v>
          </cell>
          <cell r="L155">
            <v>1.0900000000000001</v>
          </cell>
          <cell r="N155">
            <v>0.3</v>
          </cell>
          <cell r="O155">
            <v>1.26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8.4</v>
          </cell>
          <cell r="Z155">
            <v>11.85</v>
          </cell>
          <cell r="AA155">
            <v>19.400000000000002</v>
          </cell>
        </row>
        <row r="156">
          <cell r="A156">
            <v>152</v>
          </cell>
          <cell r="B156" t="str">
            <v>56003</v>
          </cell>
          <cell r="C156" t="str">
            <v>56-3</v>
          </cell>
          <cell r="D156" t="str">
            <v>NORTHWESTERN</v>
          </cell>
          <cell r="E156">
            <v>5.75</v>
          </cell>
          <cell r="F156">
            <v>9.1999999999999993</v>
          </cell>
          <cell r="G156">
            <v>16.75</v>
          </cell>
          <cell r="H156">
            <v>0</v>
          </cell>
          <cell r="J156">
            <v>0</v>
          </cell>
          <cell r="L156">
            <v>2.72</v>
          </cell>
          <cell r="N156">
            <v>0.28999999999999998</v>
          </cell>
          <cell r="O156">
            <v>0.75</v>
          </cell>
          <cell r="P156">
            <v>0</v>
          </cell>
          <cell r="Q156">
            <v>0</v>
          </cell>
          <cell r="R156">
            <v>0</v>
          </cell>
          <cell r="S156">
            <v>0.01</v>
          </cell>
          <cell r="T156">
            <v>0.02</v>
          </cell>
          <cell r="U156">
            <v>0.03</v>
          </cell>
          <cell r="V156">
            <v>0</v>
          </cell>
          <cell r="W156">
            <v>0</v>
          </cell>
          <cell r="X156">
            <v>0</v>
          </cell>
          <cell r="Y156">
            <v>9.52</v>
          </cell>
          <cell r="Z156">
            <v>12.979999999999999</v>
          </cell>
          <cell r="AA156">
            <v>20.54</v>
          </cell>
        </row>
        <row r="157">
          <cell r="A157">
            <v>153</v>
          </cell>
          <cell r="B157" t="str">
            <v>56004</v>
          </cell>
          <cell r="C157" t="str">
            <v>56-4</v>
          </cell>
          <cell r="D157" t="str">
            <v>REDFIELD</v>
          </cell>
          <cell r="E157">
            <v>5.75</v>
          </cell>
          <cell r="F157">
            <v>9.1999999999999993</v>
          </cell>
          <cell r="G157">
            <v>16.75</v>
          </cell>
          <cell r="H157">
            <v>0</v>
          </cell>
          <cell r="J157">
            <v>0</v>
          </cell>
          <cell r="L157">
            <v>3</v>
          </cell>
          <cell r="N157">
            <v>0.15</v>
          </cell>
          <cell r="O157">
            <v>1.4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10.3</v>
          </cell>
          <cell r="Z157">
            <v>13.75</v>
          </cell>
          <cell r="AA157">
            <v>21.299999999999997</v>
          </cell>
        </row>
        <row r="158">
          <cell r="A158">
            <v>154</v>
          </cell>
          <cell r="B158" t="str">
            <v>56005</v>
          </cell>
          <cell r="C158" t="str">
            <v>56-5</v>
          </cell>
          <cell r="D158" t="str">
            <v>TULARE</v>
          </cell>
          <cell r="E158">
            <v>7.61</v>
          </cell>
          <cell r="F158">
            <v>12.18</v>
          </cell>
          <cell r="G158">
            <v>22.17</v>
          </cell>
          <cell r="H158">
            <v>0</v>
          </cell>
          <cell r="J158">
            <v>0</v>
          </cell>
          <cell r="L158">
            <v>0.43</v>
          </cell>
          <cell r="N158">
            <v>0</v>
          </cell>
          <cell r="O158">
            <v>0.91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8.9500000000000011</v>
          </cell>
          <cell r="Z158">
            <v>13.52</v>
          </cell>
          <cell r="AA158">
            <v>23.51</v>
          </cell>
        </row>
        <row r="159">
          <cell r="A159">
            <v>155</v>
          </cell>
          <cell r="B159" t="str">
            <v>57001</v>
          </cell>
          <cell r="C159" t="str">
            <v>57-1</v>
          </cell>
          <cell r="D159" t="str">
            <v>STANLEY COUNTY</v>
          </cell>
          <cell r="E159">
            <v>5.75</v>
          </cell>
          <cell r="F159">
            <v>9.1999999999999993</v>
          </cell>
          <cell r="G159">
            <v>16.75</v>
          </cell>
          <cell r="H159">
            <v>0</v>
          </cell>
          <cell r="J159">
            <v>0</v>
          </cell>
          <cell r="L159">
            <v>0.82</v>
          </cell>
          <cell r="N159">
            <v>0</v>
          </cell>
          <cell r="O159">
            <v>1.2</v>
          </cell>
          <cell r="P159">
            <v>0</v>
          </cell>
          <cell r="Q159">
            <v>0</v>
          </cell>
          <cell r="R159">
            <v>0</v>
          </cell>
          <cell r="S159">
            <v>0.05</v>
          </cell>
          <cell r="T159">
            <v>0.08</v>
          </cell>
          <cell r="U159">
            <v>0.15</v>
          </cell>
          <cell r="V159">
            <v>0.01</v>
          </cell>
          <cell r="W159">
            <v>0.01</v>
          </cell>
          <cell r="X159">
            <v>0.01</v>
          </cell>
          <cell r="Y159">
            <v>7.83</v>
          </cell>
          <cell r="Z159">
            <v>11.309999999999999</v>
          </cell>
          <cell r="AA159">
            <v>18.93</v>
          </cell>
        </row>
        <row r="160">
          <cell r="A160">
            <v>156</v>
          </cell>
          <cell r="B160" t="str">
            <v>58001</v>
          </cell>
          <cell r="C160" t="str">
            <v>58-1</v>
          </cell>
          <cell r="D160" t="str">
            <v>AGAR</v>
          </cell>
          <cell r="E160">
            <v>6.86</v>
          </cell>
          <cell r="F160">
            <v>10.979999999999999</v>
          </cell>
          <cell r="G160">
            <v>19.98</v>
          </cell>
          <cell r="H160">
            <v>0</v>
          </cell>
          <cell r="J160">
            <v>0</v>
          </cell>
          <cell r="L160">
            <v>0.2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7.0600000000000005</v>
          </cell>
          <cell r="Z160">
            <v>11.179999999999998</v>
          </cell>
          <cell r="AA160">
            <v>20.18</v>
          </cell>
        </row>
        <row r="161">
          <cell r="A161">
            <v>157</v>
          </cell>
          <cell r="B161" t="str">
            <v>58002</v>
          </cell>
          <cell r="C161" t="str">
            <v>58-2</v>
          </cell>
          <cell r="D161" t="str">
            <v>SULLY BUTTES</v>
          </cell>
          <cell r="E161">
            <v>5.75</v>
          </cell>
          <cell r="F161">
            <v>9.1999999999999993</v>
          </cell>
          <cell r="G161">
            <v>16.75</v>
          </cell>
          <cell r="H161">
            <v>0</v>
          </cell>
          <cell r="J161">
            <v>0</v>
          </cell>
          <cell r="L161">
            <v>0.74</v>
          </cell>
          <cell r="N161">
            <v>0.27</v>
          </cell>
          <cell r="O161">
            <v>0.87</v>
          </cell>
          <cell r="P161">
            <v>0</v>
          </cell>
          <cell r="Q161">
            <v>0</v>
          </cell>
          <cell r="R161">
            <v>0</v>
          </cell>
          <cell r="S161">
            <v>0.01</v>
          </cell>
          <cell r="T161">
            <v>0.02</v>
          </cell>
          <cell r="U161">
            <v>0.03</v>
          </cell>
          <cell r="V161">
            <v>0</v>
          </cell>
          <cell r="W161">
            <v>0</v>
          </cell>
          <cell r="X161">
            <v>0</v>
          </cell>
          <cell r="Y161">
            <v>7.64</v>
          </cell>
          <cell r="Z161">
            <v>11.099999999999998</v>
          </cell>
          <cell r="AA161">
            <v>18.66</v>
          </cell>
        </row>
        <row r="162">
          <cell r="A162">
            <v>158</v>
          </cell>
          <cell r="B162" t="str">
            <v>59001</v>
          </cell>
          <cell r="C162" t="str">
            <v>59-1</v>
          </cell>
          <cell r="D162" t="str">
            <v>COLOME</v>
          </cell>
          <cell r="E162">
            <v>5.75</v>
          </cell>
          <cell r="F162">
            <v>9.1999999999999993</v>
          </cell>
          <cell r="G162">
            <v>16.75</v>
          </cell>
          <cell r="H162">
            <v>0</v>
          </cell>
          <cell r="J162">
            <v>0</v>
          </cell>
          <cell r="L162">
            <v>1.7</v>
          </cell>
          <cell r="N162">
            <v>0</v>
          </cell>
          <cell r="O162">
            <v>1.4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8.85</v>
          </cell>
          <cell r="Z162">
            <v>12.299999999999999</v>
          </cell>
          <cell r="AA162">
            <v>19.849999999999998</v>
          </cell>
        </row>
        <row r="163">
          <cell r="A163">
            <v>159</v>
          </cell>
          <cell r="B163" t="str">
            <v>59002</v>
          </cell>
          <cell r="C163" t="str">
            <v>59-2</v>
          </cell>
          <cell r="D163" t="str">
            <v>WINNER</v>
          </cell>
          <cell r="E163">
            <v>5.75</v>
          </cell>
          <cell r="F163">
            <v>9.1999999999999993</v>
          </cell>
          <cell r="G163">
            <v>16.75</v>
          </cell>
          <cell r="H163">
            <v>0</v>
          </cell>
          <cell r="J163">
            <v>0</v>
          </cell>
          <cell r="L163">
            <v>1.28</v>
          </cell>
          <cell r="N163">
            <v>0</v>
          </cell>
          <cell r="O163">
            <v>1.4</v>
          </cell>
          <cell r="P163">
            <v>0</v>
          </cell>
          <cell r="Q163">
            <v>0</v>
          </cell>
          <cell r="R163">
            <v>0</v>
          </cell>
          <cell r="S163">
            <v>7.0000000000000007E-2</v>
          </cell>
          <cell r="T163">
            <v>0.11</v>
          </cell>
          <cell r="U163">
            <v>0.2</v>
          </cell>
          <cell r="V163">
            <v>0</v>
          </cell>
          <cell r="W163">
            <v>0</v>
          </cell>
          <cell r="X163">
            <v>0</v>
          </cell>
          <cell r="Y163">
            <v>8.5</v>
          </cell>
          <cell r="Z163">
            <v>11.989999999999998</v>
          </cell>
          <cell r="AA163">
            <v>19.63</v>
          </cell>
        </row>
        <row r="164">
          <cell r="A164">
            <v>160</v>
          </cell>
          <cell r="B164" t="str">
            <v>60001</v>
          </cell>
          <cell r="C164" t="str">
            <v>60-1</v>
          </cell>
          <cell r="D164" t="str">
            <v>CENTERVILLE</v>
          </cell>
          <cell r="E164">
            <v>5.75</v>
          </cell>
          <cell r="F164">
            <v>9.1999999999999993</v>
          </cell>
          <cell r="G164">
            <v>16.75</v>
          </cell>
          <cell r="H164">
            <v>0</v>
          </cell>
          <cell r="J164">
            <v>0</v>
          </cell>
          <cell r="L164">
            <v>1.48</v>
          </cell>
          <cell r="N164">
            <v>0.3</v>
          </cell>
          <cell r="O164">
            <v>1.4</v>
          </cell>
          <cell r="P164">
            <v>0</v>
          </cell>
          <cell r="Q164">
            <v>0</v>
          </cell>
          <cell r="R164">
            <v>0</v>
          </cell>
          <cell r="S164">
            <v>0.05</v>
          </cell>
          <cell r="T164">
            <v>0.08</v>
          </cell>
          <cell r="U164">
            <v>0.15</v>
          </cell>
          <cell r="V164">
            <v>0.01</v>
          </cell>
          <cell r="W164">
            <v>0.01</v>
          </cell>
          <cell r="X164">
            <v>0.01</v>
          </cell>
          <cell r="Y164">
            <v>8.99</v>
          </cell>
          <cell r="Z164">
            <v>12.47</v>
          </cell>
          <cell r="AA164">
            <v>20.09</v>
          </cell>
        </row>
        <row r="165">
          <cell r="A165">
            <v>161</v>
          </cell>
          <cell r="B165" t="str">
            <v>60002</v>
          </cell>
          <cell r="C165" t="str">
            <v>60-2</v>
          </cell>
          <cell r="D165" t="str">
            <v>HURLEY</v>
          </cell>
          <cell r="E165">
            <v>5.75</v>
          </cell>
          <cell r="F165">
            <v>9.1999999999999993</v>
          </cell>
          <cell r="G165">
            <v>16.75</v>
          </cell>
          <cell r="H165">
            <v>0</v>
          </cell>
          <cell r="J165">
            <v>0</v>
          </cell>
          <cell r="L165">
            <v>1.02</v>
          </cell>
          <cell r="N165">
            <v>0</v>
          </cell>
          <cell r="O165">
            <v>1.4</v>
          </cell>
          <cell r="P165">
            <v>0</v>
          </cell>
          <cell r="Q165">
            <v>0</v>
          </cell>
          <cell r="R165">
            <v>0</v>
          </cell>
          <cell r="S165">
            <v>0.02</v>
          </cell>
          <cell r="T165">
            <v>0.03</v>
          </cell>
          <cell r="U165">
            <v>0.06</v>
          </cell>
          <cell r="V165">
            <v>0</v>
          </cell>
          <cell r="W165">
            <v>0</v>
          </cell>
          <cell r="X165">
            <v>0</v>
          </cell>
          <cell r="Y165">
            <v>8.19</v>
          </cell>
          <cell r="Z165">
            <v>11.649999999999999</v>
          </cell>
          <cell r="AA165">
            <v>19.229999999999997</v>
          </cell>
        </row>
        <row r="166">
          <cell r="A166">
            <v>162</v>
          </cell>
          <cell r="B166" t="str">
            <v>60003</v>
          </cell>
          <cell r="C166" t="str">
            <v>60-3</v>
          </cell>
          <cell r="D166" t="str">
            <v>MARION</v>
          </cell>
          <cell r="E166">
            <v>5.75</v>
          </cell>
          <cell r="F166">
            <v>9.1999999999999993</v>
          </cell>
          <cell r="G166">
            <v>16.75</v>
          </cell>
          <cell r="H166">
            <v>0</v>
          </cell>
          <cell r="J166">
            <v>0</v>
          </cell>
          <cell r="L166">
            <v>2.7</v>
          </cell>
          <cell r="N166">
            <v>0</v>
          </cell>
          <cell r="O166">
            <v>1.4</v>
          </cell>
          <cell r="P166">
            <v>0</v>
          </cell>
          <cell r="Q166">
            <v>0</v>
          </cell>
          <cell r="R166">
            <v>0</v>
          </cell>
          <cell r="S166">
            <v>0.03</v>
          </cell>
          <cell r="T166">
            <v>0.05</v>
          </cell>
          <cell r="U166">
            <v>0.09</v>
          </cell>
          <cell r="V166">
            <v>0</v>
          </cell>
          <cell r="W166">
            <v>0</v>
          </cell>
          <cell r="X166">
            <v>0</v>
          </cell>
          <cell r="Y166">
            <v>9.879999999999999</v>
          </cell>
          <cell r="Z166">
            <v>13.35</v>
          </cell>
          <cell r="AA166">
            <v>20.939999999999998</v>
          </cell>
        </row>
        <row r="167">
          <cell r="A167">
            <v>163</v>
          </cell>
          <cell r="B167" t="str">
            <v>60004</v>
          </cell>
          <cell r="C167" t="str">
            <v>60-4</v>
          </cell>
          <cell r="D167" t="str">
            <v>PARKER</v>
          </cell>
          <cell r="E167">
            <v>5.75</v>
          </cell>
          <cell r="F167">
            <v>9.1999999999999993</v>
          </cell>
          <cell r="G167">
            <v>16.75</v>
          </cell>
          <cell r="H167">
            <v>0</v>
          </cell>
          <cell r="J167">
            <v>0</v>
          </cell>
          <cell r="L167">
            <v>3</v>
          </cell>
          <cell r="N167">
            <v>0</v>
          </cell>
          <cell r="O167">
            <v>1.4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10.15</v>
          </cell>
          <cell r="Z167">
            <v>13.6</v>
          </cell>
          <cell r="AA167">
            <v>21.15</v>
          </cell>
        </row>
        <row r="168">
          <cell r="A168">
            <v>164</v>
          </cell>
          <cell r="B168" t="str">
            <v>60005</v>
          </cell>
          <cell r="C168" t="str">
            <v>60-5</v>
          </cell>
          <cell r="D168" t="str">
            <v>VIBORG</v>
          </cell>
          <cell r="E168">
            <v>5.75</v>
          </cell>
          <cell r="F168">
            <v>9.1999999999999993</v>
          </cell>
          <cell r="G168">
            <v>16.75</v>
          </cell>
          <cell r="H168">
            <v>0</v>
          </cell>
          <cell r="J168">
            <v>0</v>
          </cell>
          <cell r="L168">
            <v>3</v>
          </cell>
          <cell r="N168">
            <v>0.3</v>
          </cell>
          <cell r="O168">
            <v>1.4</v>
          </cell>
          <cell r="P168">
            <v>0</v>
          </cell>
          <cell r="Q168">
            <v>0</v>
          </cell>
          <cell r="R168">
            <v>0</v>
          </cell>
          <cell r="S168">
            <v>0.01</v>
          </cell>
          <cell r="T168">
            <v>0.02</v>
          </cell>
          <cell r="U168">
            <v>0.03</v>
          </cell>
          <cell r="V168">
            <v>0</v>
          </cell>
          <cell r="W168">
            <v>0</v>
          </cell>
          <cell r="X168">
            <v>0</v>
          </cell>
          <cell r="Y168">
            <v>10.46</v>
          </cell>
          <cell r="Z168">
            <v>13.92</v>
          </cell>
          <cell r="AA168">
            <v>21.48</v>
          </cell>
        </row>
        <row r="169">
          <cell r="A169">
            <v>165</v>
          </cell>
          <cell r="B169" t="str">
            <v>61001</v>
          </cell>
          <cell r="C169" t="str">
            <v>61-1</v>
          </cell>
          <cell r="D169" t="str">
            <v>ALCESTER-HUDSON</v>
          </cell>
          <cell r="E169">
            <v>5.75</v>
          </cell>
          <cell r="F169">
            <v>9.1999999999999993</v>
          </cell>
          <cell r="G169">
            <v>16.75</v>
          </cell>
          <cell r="H169">
            <v>0</v>
          </cell>
          <cell r="J169">
            <v>0</v>
          </cell>
          <cell r="L169">
            <v>1.0900000000000001</v>
          </cell>
          <cell r="N169">
            <v>0</v>
          </cell>
          <cell r="O169">
            <v>0.85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7.6899999999999995</v>
          </cell>
          <cell r="Z169">
            <v>11.139999999999999</v>
          </cell>
          <cell r="AA169">
            <v>18.690000000000001</v>
          </cell>
        </row>
        <row r="170">
          <cell r="A170">
            <v>166</v>
          </cell>
          <cell r="B170" t="str">
            <v>61002</v>
          </cell>
          <cell r="C170" t="str">
            <v>61-2</v>
          </cell>
          <cell r="D170" t="str">
            <v>BERESFORD</v>
          </cell>
          <cell r="E170">
            <v>5.75</v>
          </cell>
          <cell r="F170">
            <v>9.1999999999999993</v>
          </cell>
          <cell r="G170">
            <v>16.75</v>
          </cell>
          <cell r="H170">
            <v>2.58</v>
          </cell>
          <cell r="J170">
            <v>0</v>
          </cell>
          <cell r="L170">
            <v>2.08</v>
          </cell>
          <cell r="N170">
            <v>0</v>
          </cell>
          <cell r="O170">
            <v>1.4</v>
          </cell>
          <cell r="P170">
            <v>0</v>
          </cell>
          <cell r="Q170">
            <v>0</v>
          </cell>
          <cell r="R170">
            <v>0</v>
          </cell>
          <cell r="S170">
            <v>0.04</v>
          </cell>
          <cell r="T170">
            <v>0.06</v>
          </cell>
          <cell r="U170">
            <v>0.12</v>
          </cell>
          <cell r="V170">
            <v>0</v>
          </cell>
          <cell r="W170">
            <v>0</v>
          </cell>
          <cell r="X170">
            <v>0</v>
          </cell>
          <cell r="Y170">
            <v>11.85</v>
          </cell>
          <cell r="Z170">
            <v>15.32</v>
          </cell>
          <cell r="AA170">
            <v>22.929999999999996</v>
          </cell>
        </row>
        <row r="171">
          <cell r="A171">
            <v>168</v>
          </cell>
          <cell r="B171" t="str">
            <v>61004</v>
          </cell>
          <cell r="C171" t="str">
            <v>61-4</v>
          </cell>
          <cell r="D171" t="str">
            <v>GREATER HOYT</v>
          </cell>
          <cell r="E171">
            <v>5.75</v>
          </cell>
          <cell r="F171">
            <v>9.1999999999999993</v>
          </cell>
          <cell r="G171">
            <v>16.75</v>
          </cell>
          <cell r="H171">
            <v>0</v>
          </cell>
          <cell r="J171">
            <v>0</v>
          </cell>
          <cell r="L171">
            <v>0.02</v>
          </cell>
          <cell r="N171">
            <v>0</v>
          </cell>
          <cell r="O171">
            <v>1.38</v>
          </cell>
          <cell r="P171">
            <v>2.2200000000000002</v>
          </cell>
          <cell r="Q171">
            <v>2.2200000000000002</v>
          </cell>
          <cell r="R171">
            <v>2.2200000000000002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9.3699999999999992</v>
          </cell>
          <cell r="Z171">
            <v>12.819999999999999</v>
          </cell>
          <cell r="AA171">
            <v>20.369999999999997</v>
          </cell>
        </row>
        <row r="172">
          <cell r="A172">
            <v>169</v>
          </cell>
          <cell r="B172" t="str">
            <v>61005</v>
          </cell>
          <cell r="C172" t="str">
            <v>61-5</v>
          </cell>
          <cell r="D172" t="str">
            <v>GREATER SCOTT</v>
          </cell>
          <cell r="E172">
            <v>5.75</v>
          </cell>
          <cell r="F172">
            <v>9.1999999999999993</v>
          </cell>
          <cell r="G172">
            <v>16.75</v>
          </cell>
          <cell r="H172">
            <v>0</v>
          </cell>
          <cell r="J172">
            <v>0</v>
          </cell>
          <cell r="L172">
            <v>0</v>
          </cell>
          <cell r="N172">
            <v>0</v>
          </cell>
          <cell r="O172">
            <v>1.4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7.15</v>
          </cell>
          <cell r="Z172">
            <v>10.6</v>
          </cell>
          <cell r="AA172">
            <v>18.149999999999999</v>
          </cell>
        </row>
        <row r="173">
          <cell r="A173">
            <v>170</v>
          </cell>
          <cell r="B173">
            <v>61007</v>
          </cell>
          <cell r="C173" t="str">
            <v>61-7</v>
          </cell>
          <cell r="D173" t="str">
            <v>ELKPOINT-JEFFERSON</v>
          </cell>
          <cell r="E173">
            <v>5.75</v>
          </cell>
          <cell r="F173">
            <v>9.1999999999999993</v>
          </cell>
          <cell r="G173">
            <v>16.75</v>
          </cell>
          <cell r="H173">
            <v>0</v>
          </cell>
          <cell r="J173">
            <v>0</v>
          </cell>
          <cell r="L173">
            <v>2.2200000000000002</v>
          </cell>
          <cell r="M173" t="str">
            <v>*</v>
          </cell>
          <cell r="N173">
            <v>0</v>
          </cell>
          <cell r="O173">
            <v>1.4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9.370000000000001</v>
          </cell>
          <cell r="Z173">
            <v>12.82</v>
          </cell>
          <cell r="AA173">
            <v>20.369999999999997</v>
          </cell>
        </row>
        <row r="174">
          <cell r="B174">
            <v>61008</v>
          </cell>
          <cell r="C174" t="str">
            <v>61-8</v>
          </cell>
          <cell r="D174" t="str">
            <v>DAKOTA VALLEY</v>
          </cell>
          <cell r="E174">
            <v>5.75</v>
          </cell>
          <cell r="F174">
            <v>9.1999999999999993</v>
          </cell>
          <cell r="G174">
            <v>16.75</v>
          </cell>
          <cell r="H174">
            <v>2.9</v>
          </cell>
          <cell r="J174">
            <v>0</v>
          </cell>
          <cell r="L174">
            <v>1.91</v>
          </cell>
          <cell r="N174">
            <v>0</v>
          </cell>
          <cell r="O174">
            <v>1.4</v>
          </cell>
          <cell r="P174">
            <v>0</v>
          </cell>
          <cell r="Q174">
            <v>0</v>
          </cell>
          <cell r="R174">
            <v>0</v>
          </cell>
          <cell r="S174">
            <v>0.39</v>
          </cell>
          <cell r="T174">
            <v>0.62</v>
          </cell>
          <cell r="U174">
            <v>1.1399999999999999</v>
          </cell>
          <cell r="V174">
            <v>7.0000000000000007E-2</v>
          </cell>
          <cell r="W174">
            <v>7.0000000000000007E-2</v>
          </cell>
          <cell r="X174">
            <v>7.0000000000000007E-2</v>
          </cell>
          <cell r="Y174">
            <v>12.420000000000002</v>
          </cell>
          <cell r="Z174">
            <v>16.100000000000001</v>
          </cell>
          <cell r="AA174">
            <v>24.169999999999998</v>
          </cell>
        </row>
        <row r="175">
          <cell r="A175">
            <v>171</v>
          </cell>
          <cell r="B175" t="str">
            <v>62003</v>
          </cell>
          <cell r="C175" t="str">
            <v>62-3</v>
          </cell>
          <cell r="D175" t="str">
            <v>MOBRIDGE</v>
          </cell>
          <cell r="E175">
            <v>5.69</v>
          </cell>
          <cell r="F175">
            <v>9.1</v>
          </cell>
          <cell r="G175">
            <v>16.57</v>
          </cell>
          <cell r="H175">
            <v>0</v>
          </cell>
          <cell r="J175">
            <v>0</v>
          </cell>
          <cell r="L175">
            <v>2.98</v>
          </cell>
          <cell r="N175">
            <v>0</v>
          </cell>
          <cell r="O175">
            <v>1.39</v>
          </cell>
          <cell r="P175">
            <v>0</v>
          </cell>
          <cell r="Q175">
            <v>0</v>
          </cell>
          <cell r="R175">
            <v>0</v>
          </cell>
          <cell r="S175">
            <v>0.03</v>
          </cell>
          <cell r="T175">
            <v>0.05</v>
          </cell>
          <cell r="U175">
            <v>0.09</v>
          </cell>
          <cell r="V175">
            <v>0</v>
          </cell>
          <cell r="W175">
            <v>0</v>
          </cell>
          <cell r="X175">
            <v>0</v>
          </cell>
          <cell r="Y175">
            <v>10.09</v>
          </cell>
          <cell r="Z175">
            <v>13.520000000000001</v>
          </cell>
          <cell r="AA175">
            <v>21.03</v>
          </cell>
        </row>
        <row r="176">
          <cell r="A176">
            <v>172</v>
          </cell>
          <cell r="B176" t="str">
            <v>62005</v>
          </cell>
          <cell r="C176" t="str">
            <v>62-5</v>
          </cell>
          <cell r="D176" t="str">
            <v>SELBY AREA</v>
          </cell>
          <cell r="E176">
            <v>5.75</v>
          </cell>
          <cell r="F176">
            <v>9.1999999999999993</v>
          </cell>
          <cell r="G176">
            <v>16.75</v>
          </cell>
          <cell r="H176">
            <v>0</v>
          </cell>
          <cell r="J176">
            <v>0</v>
          </cell>
          <cell r="L176">
            <v>1.39</v>
          </cell>
          <cell r="N176">
            <v>0.28000000000000003</v>
          </cell>
          <cell r="O176">
            <v>1.4</v>
          </cell>
          <cell r="P176">
            <v>0</v>
          </cell>
          <cell r="Q176">
            <v>0</v>
          </cell>
          <cell r="R176">
            <v>0</v>
          </cell>
          <cell r="S176">
            <v>0.01</v>
          </cell>
          <cell r="T176">
            <v>0.02</v>
          </cell>
          <cell r="U176">
            <v>0.03</v>
          </cell>
          <cell r="V176">
            <v>0</v>
          </cell>
          <cell r="W176">
            <v>0</v>
          </cell>
          <cell r="X176">
            <v>0</v>
          </cell>
          <cell r="Y176">
            <v>8.83</v>
          </cell>
          <cell r="Z176">
            <v>12.29</v>
          </cell>
          <cell r="AA176">
            <v>19.850000000000001</v>
          </cell>
        </row>
        <row r="177">
          <cell r="A177">
            <v>173</v>
          </cell>
          <cell r="B177" t="str">
            <v>63001</v>
          </cell>
          <cell r="C177" t="str">
            <v>63-1</v>
          </cell>
          <cell r="D177" t="str">
            <v>GAYVILLE-VOLIN</v>
          </cell>
          <cell r="E177">
            <v>5.75</v>
          </cell>
          <cell r="F177">
            <v>9.1999999999999993</v>
          </cell>
          <cell r="G177">
            <v>16.75</v>
          </cell>
          <cell r="H177">
            <v>0</v>
          </cell>
          <cell r="J177">
            <v>0</v>
          </cell>
          <cell r="L177">
            <v>0.85</v>
          </cell>
          <cell r="N177">
            <v>0</v>
          </cell>
          <cell r="O177">
            <v>1.4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8</v>
          </cell>
          <cell r="Z177">
            <v>11.45</v>
          </cell>
          <cell r="AA177">
            <v>19</v>
          </cell>
        </row>
        <row r="178">
          <cell r="A178">
            <v>174</v>
          </cell>
          <cell r="B178" t="str">
            <v>63002</v>
          </cell>
          <cell r="C178" t="str">
            <v>63-2</v>
          </cell>
          <cell r="D178" t="str">
            <v>IRENE</v>
          </cell>
          <cell r="E178">
            <v>5.75</v>
          </cell>
          <cell r="F178">
            <v>9.1999999999999993</v>
          </cell>
          <cell r="G178">
            <v>16.75</v>
          </cell>
          <cell r="H178">
            <v>1.23</v>
          </cell>
          <cell r="J178">
            <v>0</v>
          </cell>
          <cell r="L178">
            <v>3</v>
          </cell>
          <cell r="N178">
            <v>0.3</v>
          </cell>
          <cell r="O178">
            <v>1.4</v>
          </cell>
          <cell r="P178">
            <v>0</v>
          </cell>
          <cell r="Q178">
            <v>0</v>
          </cell>
          <cell r="R178">
            <v>0</v>
          </cell>
          <cell r="S178">
            <v>0.02</v>
          </cell>
          <cell r="T178">
            <v>0.03</v>
          </cell>
          <cell r="U178">
            <v>0.06</v>
          </cell>
          <cell r="V178">
            <v>0</v>
          </cell>
          <cell r="W178">
            <v>0</v>
          </cell>
          <cell r="X178">
            <v>0</v>
          </cell>
          <cell r="Y178">
            <v>11.700000000000001</v>
          </cell>
          <cell r="Z178">
            <v>15.16</v>
          </cell>
          <cell r="AA178">
            <v>22.74</v>
          </cell>
        </row>
        <row r="179">
          <cell r="A179">
            <v>175</v>
          </cell>
          <cell r="B179" t="str">
            <v>63003</v>
          </cell>
          <cell r="C179" t="str">
            <v>63-3</v>
          </cell>
          <cell r="D179" t="str">
            <v>YANKTON</v>
          </cell>
          <cell r="E179">
            <v>5.75</v>
          </cell>
          <cell r="F179">
            <v>9.1999999999999993</v>
          </cell>
          <cell r="G179">
            <v>16.75</v>
          </cell>
          <cell r="H179">
            <v>1.93</v>
          </cell>
          <cell r="J179">
            <v>0</v>
          </cell>
          <cell r="L179">
            <v>3</v>
          </cell>
          <cell r="N179">
            <v>0</v>
          </cell>
          <cell r="O179">
            <v>1.4</v>
          </cell>
          <cell r="P179">
            <v>0</v>
          </cell>
          <cell r="Q179">
            <v>0</v>
          </cell>
          <cell r="R179">
            <v>0</v>
          </cell>
          <cell r="S179">
            <v>0.1</v>
          </cell>
          <cell r="T179">
            <v>0.16</v>
          </cell>
          <cell r="U179">
            <v>0.28999999999999998</v>
          </cell>
          <cell r="V179">
            <v>0.02</v>
          </cell>
          <cell r="W179">
            <v>0.02</v>
          </cell>
          <cell r="X179">
            <v>0.02</v>
          </cell>
          <cell r="Y179">
            <v>12.2</v>
          </cell>
          <cell r="Z179">
            <v>15.709999999999999</v>
          </cell>
          <cell r="AA179">
            <v>23.389999999999997</v>
          </cell>
        </row>
        <row r="180">
          <cell r="A180">
            <v>176</v>
          </cell>
          <cell r="B180" t="str">
            <v>64002</v>
          </cell>
          <cell r="C180" t="str">
            <v>64-2</v>
          </cell>
          <cell r="D180" t="str">
            <v>DUPREE</v>
          </cell>
          <cell r="E180">
            <v>5.7</v>
          </cell>
          <cell r="F180">
            <v>9.1199999999999992</v>
          </cell>
          <cell r="G180">
            <v>16.600000000000001</v>
          </cell>
          <cell r="H180">
            <v>0</v>
          </cell>
          <cell r="J180">
            <v>0</v>
          </cell>
          <cell r="L180">
            <v>0</v>
          </cell>
          <cell r="N180">
            <v>0</v>
          </cell>
          <cell r="O180">
            <v>0.3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6</v>
          </cell>
          <cell r="Z180">
            <v>9.42</v>
          </cell>
          <cell r="AA180">
            <v>16.900000000000002</v>
          </cell>
        </row>
        <row r="181">
          <cell r="A181">
            <v>177</v>
          </cell>
          <cell r="B181" t="str">
            <v>65001</v>
          </cell>
          <cell r="C181" t="str">
            <v>65-1</v>
          </cell>
          <cell r="D181" t="str">
            <v>SHANNON COUNTY</v>
          </cell>
          <cell r="E181">
            <v>5.75</v>
          </cell>
          <cell r="F181">
            <v>9.1999999999999993</v>
          </cell>
          <cell r="G181">
            <v>16.75</v>
          </cell>
          <cell r="H181">
            <v>0</v>
          </cell>
          <cell r="J181">
            <v>0</v>
          </cell>
          <cell r="L181">
            <v>3</v>
          </cell>
          <cell r="N181">
            <v>0.3</v>
          </cell>
          <cell r="O181">
            <v>1.4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10.450000000000001</v>
          </cell>
          <cell r="Z181">
            <v>13.9</v>
          </cell>
          <cell r="AA181">
            <v>21.45</v>
          </cell>
        </row>
        <row r="182">
          <cell r="A182">
            <v>178</v>
          </cell>
          <cell r="B182" t="str">
            <v>66001</v>
          </cell>
          <cell r="C182" t="str">
            <v>66-1</v>
          </cell>
          <cell r="D182" t="str">
            <v>TODD COUNTY</v>
          </cell>
          <cell r="E182">
            <v>5.75</v>
          </cell>
          <cell r="F182">
            <v>9.1999999999999993</v>
          </cell>
          <cell r="G182">
            <v>16.75</v>
          </cell>
          <cell r="H182">
            <v>0</v>
          </cell>
          <cell r="J182">
            <v>0</v>
          </cell>
          <cell r="L182">
            <v>2.1</v>
          </cell>
          <cell r="N182">
            <v>0</v>
          </cell>
          <cell r="O182">
            <v>1.4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9.25</v>
          </cell>
          <cell r="Z182">
            <v>12.7</v>
          </cell>
          <cell r="AA182">
            <v>20.25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7"/>
  <sheetViews>
    <sheetView showGridLines="0" tabSelected="1" zoomScaleNormal="100" workbookViewId="0">
      <pane ySplit="3" topLeftCell="A4" activePane="bottomLeft" state="frozen"/>
      <selection pane="bottomLeft" activeCell="A3" sqref="A3"/>
    </sheetView>
  </sheetViews>
  <sheetFormatPr defaultColWidth="9" defaultRowHeight="12.75" x14ac:dyDescent="0.3"/>
  <cols>
    <col min="1" max="1" width="46.75" style="26" customWidth="1"/>
    <col min="2" max="2" width="13.625" style="26" customWidth="1"/>
    <col min="3" max="5" width="15.625" style="26" customWidth="1"/>
    <col min="6" max="8" width="9" style="25"/>
    <col min="9" max="9" width="7.5" style="25" customWidth="1"/>
    <col min="10" max="16384" width="9" style="26"/>
  </cols>
  <sheetData>
    <row r="1" spans="1:9" s="18" customFormat="1" ht="21.75" customHeight="1" x14ac:dyDescent="0.3">
      <c r="A1" s="17" t="s">
        <v>436</v>
      </c>
      <c r="B1" s="17"/>
      <c r="D1" s="19"/>
      <c r="E1" s="19"/>
      <c r="F1" s="20"/>
      <c r="G1" s="20"/>
      <c r="H1" s="20"/>
      <c r="I1" s="20"/>
    </row>
    <row r="2" spans="1:9" ht="17.25" customHeight="1" x14ac:dyDescent="0.3">
      <c r="A2" s="21" t="s">
        <v>435</v>
      </c>
      <c r="B2" s="21"/>
      <c r="C2" s="22" cm="1">
        <f t="array" ref="C2">INDEX(DistrictList!$A$2:$A$148,MATCH($A$3,DistrictList!$B$2:$B$148,0),0)</f>
        <v>6001</v>
      </c>
      <c r="D2" s="23"/>
      <c r="E2" s="24"/>
    </row>
    <row r="3" spans="1:9" s="18" customFormat="1" ht="23.25" x14ac:dyDescent="0.3">
      <c r="A3" s="27" t="s">
        <v>3</v>
      </c>
      <c r="B3" s="28"/>
      <c r="C3" s="29"/>
      <c r="F3" s="20"/>
      <c r="G3" s="20"/>
      <c r="H3" s="20"/>
      <c r="I3" s="20"/>
    </row>
    <row r="4" spans="1:9" ht="5.25" customHeight="1" x14ac:dyDescent="0.3">
      <c r="A4" s="30"/>
      <c r="B4" s="30"/>
      <c r="C4" s="30"/>
      <c r="D4" s="30"/>
      <c r="E4" s="30"/>
    </row>
    <row r="5" spans="1:9" ht="16.5" customHeight="1" x14ac:dyDescent="0.3">
      <c r="A5" s="31" t="s">
        <v>309</v>
      </c>
      <c r="B5" s="32"/>
      <c r="C5" s="32"/>
      <c r="D5" s="33"/>
      <c r="E5" s="34"/>
    </row>
    <row r="6" spans="1:9" ht="17.25" customHeight="1" x14ac:dyDescent="0.3">
      <c r="A6" s="35" t="s">
        <v>405</v>
      </c>
      <c r="B6" s="36"/>
      <c r="C6" s="199">
        <f>INDEX('Level 1 State CC'!$C$2:$C$148,MATCH('SESA Estimate Calculator'!$C$2,'Level 1 State CC'!$A$2:$A$148,0))</f>
        <v>4156.82</v>
      </c>
      <c r="D6" s="37"/>
      <c r="E6" s="38"/>
    </row>
    <row r="7" spans="1:9" ht="17.25" customHeight="1" x14ac:dyDescent="0.3">
      <c r="A7" s="35" t="s">
        <v>406</v>
      </c>
      <c r="B7" s="36"/>
      <c r="C7" s="199">
        <f>INDEX('Level 1 State CC'!$D$2:$D$148,MATCH('SESA Estimate Calculator'!$C$2,'Level 1 State CC'!$A$2:$A$148,0))</f>
        <v>721.8700000000008</v>
      </c>
      <c r="D7" s="37"/>
      <c r="E7" s="38"/>
    </row>
    <row r="8" spans="1:9" ht="17.25" customHeight="1" x14ac:dyDescent="0.3">
      <c r="A8" s="39" t="s">
        <v>407</v>
      </c>
      <c r="B8" s="40"/>
      <c r="C8" s="200">
        <f>INDEX('Level 1 State CC'!$E$2:$E$148,MATCH('SESA Estimate Calculator'!$C$2,'Level 1 State CC'!$A$2:$A$148,0))</f>
        <v>288.64999999999998</v>
      </c>
      <c r="D8" s="37"/>
      <c r="E8" s="38"/>
    </row>
    <row r="9" spans="1:9" ht="17.25" customHeight="1" x14ac:dyDescent="0.3">
      <c r="A9" s="41" t="s">
        <v>315</v>
      </c>
      <c r="B9" s="42"/>
      <c r="C9" s="43">
        <f>SUM(C6:C8)</f>
        <v>5167.34</v>
      </c>
      <c r="D9" s="37"/>
      <c r="E9" s="44"/>
    </row>
    <row r="10" spans="1:9" s="50" customFormat="1" ht="15.75" x14ac:dyDescent="0.25">
      <c r="A10" s="45" t="s">
        <v>417</v>
      </c>
      <c r="B10" s="46"/>
      <c r="C10" s="46"/>
      <c r="D10" s="47">
        <f>C9*0.1084*7874</f>
        <v>4410539.6513439994</v>
      </c>
      <c r="E10" s="48"/>
      <c r="F10" s="49"/>
      <c r="G10" s="49"/>
      <c r="H10" s="49"/>
      <c r="I10" s="49"/>
    </row>
    <row r="11" spans="1:9" ht="3" customHeight="1" x14ac:dyDescent="0.3">
      <c r="A11" s="51"/>
      <c r="B11" s="52"/>
      <c r="C11" s="52"/>
      <c r="D11" s="52"/>
      <c r="E11" s="53"/>
    </row>
    <row r="12" spans="1:9" ht="15" x14ac:dyDescent="0.3">
      <c r="A12" s="54" t="s">
        <v>310</v>
      </c>
      <c r="B12" s="55"/>
      <c r="C12" s="56"/>
      <c r="D12" s="55"/>
      <c r="E12" s="57"/>
    </row>
    <row r="13" spans="1:9" ht="14.25" customHeight="1" x14ac:dyDescent="0.3">
      <c r="A13" s="58" t="s">
        <v>409</v>
      </c>
      <c r="B13" s="59"/>
      <c r="C13" s="59"/>
      <c r="D13" s="59"/>
      <c r="E13" s="60"/>
    </row>
    <row r="14" spans="1:9" ht="17.25" customHeight="1" x14ac:dyDescent="0.25">
      <c r="A14" s="61" t="s">
        <v>408</v>
      </c>
      <c r="B14" s="62"/>
      <c r="C14" s="63"/>
      <c r="D14" s="47">
        <f>C12*15957</f>
        <v>0</v>
      </c>
      <c r="E14" s="64"/>
    </row>
    <row r="15" spans="1:9" ht="3" customHeight="1" x14ac:dyDescent="0.25">
      <c r="A15" s="65"/>
      <c r="B15" s="66"/>
      <c r="C15" s="52"/>
      <c r="D15" s="67"/>
      <c r="E15" s="68"/>
    </row>
    <row r="16" spans="1:9" ht="16.5" customHeight="1" x14ac:dyDescent="0.3">
      <c r="A16" s="54" t="s">
        <v>311</v>
      </c>
      <c r="B16" s="55"/>
      <c r="C16" s="56"/>
      <c r="D16" s="55"/>
      <c r="E16" s="57"/>
    </row>
    <row r="17" spans="1:9" ht="14.25" customHeight="1" x14ac:dyDescent="0.3">
      <c r="A17" s="58" t="s">
        <v>410</v>
      </c>
      <c r="B17" s="59"/>
      <c r="C17" s="59"/>
      <c r="D17" s="59"/>
      <c r="E17" s="60"/>
    </row>
    <row r="18" spans="1:9" ht="17.25" customHeight="1" x14ac:dyDescent="0.25">
      <c r="A18" s="61" t="s">
        <v>411</v>
      </c>
      <c r="B18" s="62"/>
      <c r="C18" s="63"/>
      <c r="D18" s="47">
        <f>C16*21045</f>
        <v>0</v>
      </c>
      <c r="E18" s="64"/>
    </row>
    <row r="19" spans="1:9" ht="3" customHeight="1" x14ac:dyDescent="0.25">
      <c r="A19" s="65"/>
      <c r="B19" s="66"/>
      <c r="C19" s="52"/>
      <c r="D19" s="67"/>
      <c r="E19" s="68"/>
    </row>
    <row r="20" spans="1:9" ht="16.5" customHeight="1" x14ac:dyDescent="0.3">
      <c r="A20" s="54" t="s">
        <v>312</v>
      </c>
      <c r="B20" s="55"/>
      <c r="C20" s="56"/>
      <c r="D20" s="55"/>
      <c r="E20" s="57"/>
    </row>
    <row r="21" spans="1:9" ht="14.25" customHeight="1" x14ac:dyDescent="0.3">
      <c r="A21" s="58" t="s">
        <v>413</v>
      </c>
      <c r="B21" s="59"/>
      <c r="C21" s="69"/>
      <c r="D21" s="59"/>
      <c r="E21" s="60"/>
    </row>
    <row r="22" spans="1:9" ht="17.25" customHeight="1" x14ac:dyDescent="0.25">
      <c r="A22" s="61" t="s">
        <v>412</v>
      </c>
      <c r="B22" s="62"/>
      <c r="C22" s="63"/>
      <c r="D22" s="47">
        <f>C20*18029</f>
        <v>0</v>
      </c>
      <c r="E22" s="64"/>
    </row>
    <row r="23" spans="1:9" ht="3" customHeight="1" x14ac:dyDescent="0.25">
      <c r="A23" s="65"/>
      <c r="B23" s="66"/>
      <c r="C23" s="52"/>
      <c r="D23" s="67"/>
      <c r="E23" s="68"/>
    </row>
    <row r="24" spans="1:9" ht="16.5" customHeight="1" x14ac:dyDescent="0.3">
      <c r="A24" s="54" t="s">
        <v>313</v>
      </c>
      <c r="B24" s="55"/>
      <c r="C24" s="56"/>
      <c r="D24" s="55"/>
      <c r="E24" s="57"/>
    </row>
    <row r="25" spans="1:9" ht="14.25" customHeight="1" x14ac:dyDescent="0.3">
      <c r="A25" s="58" t="s">
        <v>397</v>
      </c>
      <c r="B25" s="59"/>
      <c r="C25" s="69"/>
      <c r="D25" s="59"/>
      <c r="E25" s="60"/>
    </row>
    <row r="26" spans="1:9" ht="17.25" customHeight="1" x14ac:dyDescent="0.25">
      <c r="A26" s="61" t="s">
        <v>414</v>
      </c>
      <c r="B26" s="62"/>
      <c r="C26" s="63"/>
      <c r="D26" s="47">
        <f>C24*38058</f>
        <v>0</v>
      </c>
      <c r="E26" s="64"/>
    </row>
    <row r="27" spans="1:9" ht="3" customHeight="1" x14ac:dyDescent="0.25">
      <c r="A27" s="65"/>
      <c r="B27" s="66"/>
      <c r="C27" s="52"/>
      <c r="D27" s="67"/>
      <c r="E27" s="68"/>
    </row>
    <row r="28" spans="1:9" s="23" customFormat="1" ht="16.5" customHeight="1" x14ac:dyDescent="0.3">
      <c r="A28" s="54" t="s">
        <v>314</v>
      </c>
      <c r="B28" s="55"/>
      <c r="C28" s="56"/>
      <c r="D28" s="55"/>
      <c r="E28" s="57"/>
      <c r="F28" s="70"/>
      <c r="G28" s="70"/>
      <c r="H28" s="70"/>
      <c r="I28" s="70"/>
    </row>
    <row r="29" spans="1:9" ht="14.25" customHeight="1" x14ac:dyDescent="0.3">
      <c r="A29" s="58" t="s">
        <v>415</v>
      </c>
      <c r="B29" s="59"/>
      <c r="C29" s="59"/>
      <c r="D29" s="59"/>
      <c r="E29" s="60"/>
    </row>
    <row r="30" spans="1:9" ht="17.25" customHeight="1" x14ac:dyDescent="0.25">
      <c r="A30" s="65" t="s">
        <v>416</v>
      </c>
      <c r="B30" s="66"/>
      <c r="C30" s="52"/>
      <c r="D30" s="71">
        <f>C28*12207</f>
        <v>0</v>
      </c>
      <c r="E30" s="68"/>
    </row>
    <row r="31" spans="1:9" ht="9" customHeight="1" thickBot="1" x14ac:dyDescent="0.35">
      <c r="A31" s="40"/>
      <c r="B31" s="40"/>
      <c r="C31" s="40"/>
      <c r="D31" s="40"/>
      <c r="E31" s="72"/>
    </row>
    <row r="32" spans="1:9" ht="24" customHeight="1" thickTop="1" thickBot="1" x14ac:dyDescent="0.35">
      <c r="A32" s="73" t="s">
        <v>316</v>
      </c>
      <c r="B32" s="74"/>
      <c r="C32" s="74"/>
      <c r="D32" s="74"/>
      <c r="E32" s="152">
        <f>D10+D14+D18+D22+D26+D30</f>
        <v>4410539.6513439994</v>
      </c>
    </row>
    <row r="33" spans="1:9" ht="9" customHeight="1" thickTop="1" x14ac:dyDescent="0.3">
      <c r="A33" s="75"/>
      <c r="B33" s="75"/>
      <c r="C33" s="75"/>
      <c r="D33" s="75"/>
      <c r="E33" s="63"/>
    </row>
    <row r="34" spans="1:9" s="79" customFormat="1" ht="18.75" x14ac:dyDescent="0.3">
      <c r="A34" s="76" t="s">
        <v>342</v>
      </c>
      <c r="B34" s="77"/>
      <c r="C34" s="77"/>
      <c r="D34" s="77"/>
      <c r="E34" s="151">
        <f>'SE Excess Fund Bal Calculator'!C20</f>
        <v>0</v>
      </c>
      <c r="F34" s="78"/>
      <c r="G34" s="78"/>
      <c r="H34" s="78"/>
      <c r="I34" s="78"/>
    </row>
    <row r="35" spans="1:9" ht="6" customHeight="1" x14ac:dyDescent="0.35">
      <c r="A35" s="80"/>
      <c r="B35" s="80"/>
      <c r="C35" s="80"/>
      <c r="D35" s="80"/>
      <c r="E35" s="80"/>
    </row>
    <row r="36" spans="1:9" s="79" customFormat="1" ht="24" customHeight="1" x14ac:dyDescent="0.3">
      <c r="A36" s="81" t="s">
        <v>418</v>
      </c>
      <c r="B36" s="82"/>
      <c r="C36" s="82"/>
      <c r="D36" s="82"/>
      <c r="E36" s="83"/>
      <c r="F36" s="78"/>
      <c r="G36" s="78"/>
      <c r="H36" s="78"/>
      <c r="I36" s="78"/>
    </row>
    <row r="37" spans="1:9" s="87" customFormat="1" ht="18" customHeight="1" x14ac:dyDescent="0.25">
      <c r="A37" s="84" t="s">
        <v>419</v>
      </c>
      <c r="B37" s="62"/>
      <c r="C37" s="62"/>
      <c r="D37" s="62"/>
      <c r="E37" s="85">
        <f>INDEX('Pay 2026'!$X$7:$X$153,MATCH('SESA Estimate Calculator'!$C$2,'Pay 2026'!$B$7:$B$153,0))</f>
        <v>2275346</v>
      </c>
      <c r="F37" s="86"/>
      <c r="G37" s="86"/>
      <c r="H37" s="86"/>
      <c r="I37" s="86"/>
    </row>
    <row r="38" spans="1:9" s="87" customFormat="1" ht="18" customHeight="1" x14ac:dyDescent="0.3">
      <c r="A38" s="88" t="s">
        <v>420</v>
      </c>
      <c r="B38" s="62"/>
      <c r="C38" s="62"/>
      <c r="D38" s="89">
        <f>INDEX(Pay2026Levies!$C$4:$C$150,MATCH($C$2,Pay2026Levies!$A$4:$A$150,0))</f>
        <v>1.262</v>
      </c>
      <c r="E38" s="90"/>
      <c r="F38" s="86"/>
      <c r="G38" s="86"/>
      <c r="H38" s="86"/>
      <c r="I38" s="86"/>
    </row>
    <row r="39" spans="1:9" s="87" customFormat="1" ht="18" customHeight="1" x14ac:dyDescent="0.3">
      <c r="A39" s="91" t="s">
        <v>396</v>
      </c>
      <c r="B39" s="66"/>
      <c r="C39" s="66"/>
      <c r="D39" s="92">
        <f>ROUND(IF(D38&gt;1.262,1,D38/1.262),2)</f>
        <v>1</v>
      </c>
      <c r="E39" s="93"/>
      <c r="F39" s="86"/>
      <c r="G39" s="86"/>
      <c r="H39" s="86"/>
      <c r="I39" s="86"/>
    </row>
    <row r="40" spans="1:9" ht="12" customHeight="1" thickBot="1" x14ac:dyDescent="0.35">
      <c r="A40" s="94"/>
      <c r="B40" s="94"/>
      <c r="C40" s="94"/>
      <c r="D40" s="94"/>
      <c r="E40" s="94"/>
    </row>
    <row r="41" spans="1:9" ht="24" customHeight="1" thickTop="1" thickBot="1" x14ac:dyDescent="0.35">
      <c r="A41" s="95" t="s">
        <v>339</v>
      </c>
      <c r="B41" s="96"/>
      <c r="C41" s="96"/>
      <c r="D41" s="96"/>
      <c r="E41" s="97">
        <f>IF((((0.5*E32-E37)*D39)-(E34*0.5))&lt;0,0,ROUND((((0.5*E32-E37)*D39)-(E34*0.5)),0))</f>
        <v>0</v>
      </c>
    </row>
    <row r="42" spans="1:9" ht="14.25" customHeight="1" thickTop="1" x14ac:dyDescent="0.3">
      <c r="A42" s="98" t="s">
        <v>382</v>
      </c>
      <c r="B42" s="99"/>
      <c r="C42" s="99"/>
      <c r="D42" s="99"/>
      <c r="E42" s="72"/>
    </row>
    <row r="43" spans="1:9" ht="12" customHeight="1" x14ac:dyDescent="0.3">
      <c r="A43" s="63"/>
      <c r="B43" s="63"/>
      <c r="C43" s="63"/>
      <c r="D43" s="63"/>
      <c r="E43" s="63"/>
    </row>
    <row r="44" spans="1:9" s="79" customFormat="1" ht="24" customHeight="1" x14ac:dyDescent="0.3">
      <c r="A44" s="81" t="s">
        <v>421</v>
      </c>
      <c r="B44" s="100"/>
      <c r="C44" s="100"/>
      <c r="D44" s="100"/>
      <c r="E44" s="83"/>
      <c r="F44" s="78"/>
      <c r="G44" s="78"/>
      <c r="H44" s="78"/>
      <c r="I44" s="78"/>
    </row>
    <row r="45" spans="1:9" s="87" customFormat="1" ht="17.25" customHeight="1" x14ac:dyDescent="0.25">
      <c r="A45" s="45"/>
      <c r="B45" s="101" t="s">
        <v>285</v>
      </c>
      <c r="C45" s="102" t="s">
        <v>0</v>
      </c>
      <c r="D45" s="101" t="s">
        <v>302</v>
      </c>
      <c r="E45" s="103" t="s">
        <v>340</v>
      </c>
      <c r="F45" s="86"/>
      <c r="G45" s="86"/>
      <c r="H45" s="86"/>
      <c r="I45" s="86"/>
    </row>
    <row r="46" spans="1:9" ht="15" x14ac:dyDescent="0.25">
      <c r="A46" s="156" t="s">
        <v>422</v>
      </c>
      <c r="B46" s="104">
        <f>INDEX('Pay 2026'!$T$7:$T$153,MATCH($C$2,'Pay 2026'!$B$7:$B$153,0))</f>
        <v>446784738</v>
      </c>
      <c r="C46" s="104">
        <f>INDEX('Pay 2026'!$U$7:$U$153,MATCH($C$2,'Pay 2026'!$B$7:$B$153,0))</f>
        <v>2042157069</v>
      </c>
      <c r="D46" s="104">
        <f>INDEX('Pay 2026'!$V$7:$V$153,MATCH($C$2,'Pay 2026'!$B$7:$B$153,0))</f>
        <v>1116994418</v>
      </c>
      <c r="E46" s="105">
        <f>SUM(B46:D46)</f>
        <v>3605936225</v>
      </c>
    </row>
    <row r="47" spans="1:9" ht="15.75" x14ac:dyDescent="0.25">
      <c r="A47" s="106" t="s">
        <v>423</v>
      </c>
      <c r="B47" s="155"/>
      <c r="C47" s="155"/>
      <c r="D47" s="155"/>
      <c r="E47" s="107"/>
    </row>
    <row r="48" spans="1:9" s="87" customFormat="1" ht="15.75" x14ac:dyDescent="0.25">
      <c r="A48" s="108" t="s">
        <v>424</v>
      </c>
      <c r="B48" s="109">
        <f>ROUND(B46*(1+B47),0)</f>
        <v>446784738</v>
      </c>
      <c r="C48" s="109">
        <f>ROUND(C46*(1+C47),0)</f>
        <v>2042157069</v>
      </c>
      <c r="D48" s="109">
        <f>ROUND(D46*(1+D47),0)</f>
        <v>1116994418</v>
      </c>
      <c r="E48" s="110">
        <f>SUM(B48:D48)</f>
        <v>3605936225</v>
      </c>
      <c r="F48" s="86"/>
      <c r="G48" s="86"/>
      <c r="H48" s="86"/>
      <c r="I48" s="86"/>
    </row>
    <row r="49" spans="1:9" s="114" customFormat="1" ht="19.5" customHeight="1" x14ac:dyDescent="0.25">
      <c r="A49" s="111" t="s">
        <v>425</v>
      </c>
      <c r="B49" s="62"/>
      <c r="C49" s="62"/>
      <c r="D49" s="62"/>
      <c r="E49" s="112">
        <f>ROUND((E48*1.229)/1000/2,0)</f>
        <v>2215848</v>
      </c>
      <c r="F49" s="113"/>
      <c r="G49" s="113"/>
      <c r="H49" s="113"/>
      <c r="I49" s="113"/>
    </row>
    <row r="50" spans="1:9" s="18" customFormat="1" ht="18" customHeight="1" x14ac:dyDescent="0.3">
      <c r="A50" s="61" t="s">
        <v>426</v>
      </c>
      <c r="B50" s="62"/>
      <c r="C50" s="62"/>
      <c r="D50" s="115"/>
      <c r="E50" s="116"/>
      <c r="F50" s="20"/>
      <c r="G50" s="20"/>
      <c r="H50" s="20"/>
      <c r="I50" s="20"/>
    </row>
    <row r="51" spans="1:9" s="87" customFormat="1" ht="15.75" x14ac:dyDescent="0.3">
      <c r="A51" s="91" t="s">
        <v>427</v>
      </c>
      <c r="B51" s="66"/>
      <c r="C51" s="66"/>
      <c r="D51" s="117">
        <f>ROUND(IF(D50&gt;1.229,1,D50/1.229),2)</f>
        <v>0</v>
      </c>
      <c r="E51" s="118"/>
      <c r="F51" s="86"/>
      <c r="G51" s="86"/>
      <c r="H51" s="86"/>
      <c r="I51" s="86"/>
    </row>
    <row r="52" spans="1:9" ht="12" customHeight="1" thickBot="1" x14ac:dyDescent="0.35">
      <c r="A52" s="63"/>
      <c r="B52" s="63"/>
      <c r="C52" s="63"/>
      <c r="D52" s="63"/>
      <c r="E52" s="63"/>
    </row>
    <row r="53" spans="1:9" ht="24" customHeight="1" thickTop="1" thickBot="1" x14ac:dyDescent="0.35">
      <c r="A53" s="95" t="s">
        <v>343</v>
      </c>
      <c r="B53" s="96"/>
      <c r="C53" s="96"/>
      <c r="D53" s="96"/>
      <c r="E53" s="97">
        <f>IF((((0.5*E32-E49)*D51)-(E34*0.5))&lt;0,0,ROUND((((0.5*E32-E49)*D51)-(E34*0.5)),0))</f>
        <v>0</v>
      </c>
    </row>
    <row r="54" spans="1:9" s="122" customFormat="1" ht="14.25" customHeight="1" thickTop="1" x14ac:dyDescent="0.3">
      <c r="A54" s="98" t="s">
        <v>382</v>
      </c>
      <c r="B54" s="119"/>
      <c r="C54" s="119"/>
      <c r="D54" s="119"/>
      <c r="E54" s="120"/>
      <c r="F54" s="121"/>
      <c r="G54" s="121"/>
      <c r="H54" s="121"/>
      <c r="I54" s="121"/>
    </row>
    <row r="55" spans="1:9" ht="9" customHeight="1" thickBot="1" x14ac:dyDescent="0.35">
      <c r="A55" s="63"/>
      <c r="B55" s="63"/>
      <c r="C55" s="63"/>
      <c r="D55" s="63"/>
      <c r="E55" s="63"/>
    </row>
    <row r="56" spans="1:9" s="18" customFormat="1" ht="30" customHeight="1" thickTop="1" thickBot="1" x14ac:dyDescent="0.35">
      <c r="A56" s="123" t="s">
        <v>341</v>
      </c>
      <c r="B56" s="124"/>
      <c r="C56" s="124"/>
      <c r="D56" s="124"/>
      <c r="E56" s="125">
        <f>E41+E53</f>
        <v>0</v>
      </c>
      <c r="F56" s="20"/>
      <c r="G56" s="20"/>
      <c r="H56" s="20"/>
      <c r="I56" s="20"/>
    </row>
    <row r="57" spans="1:9" ht="13.5" thickTop="1" x14ac:dyDescent="0.3"/>
  </sheetData>
  <sheetProtection algorithmName="SHA-512" hashValue="DZeVHgQZTLksr1Gti1uQ/CMi45MKA4NoYKqzRkOUDppMkLHGI6ULzJCP3m7NoN8XldFmF+6S62dEL35kNwMi1Q==" saltValue="GKXeZGZQN0iks501kDmo5w==" spinCount="100000" sheet="1" objects="1" scenarios="1"/>
  <phoneticPr fontId="11" type="noConversion"/>
  <conditionalFormatting sqref="E51">
    <cfRule type="cellIs" dxfId="0" priority="1" operator="greaterThan">
      <formula>1.616</formula>
    </cfRule>
  </conditionalFormatting>
  <pageMargins left="0.5" right="0.17" top="0.28999999999999998" bottom="0.17" header="0.17" footer="0.17"/>
  <pageSetup scale="85" fitToHeight="2" orientation="landscape" r:id="rId1"/>
  <headerFooter alignWithMargins="0"/>
  <rowBreaks count="1" manualBreakCount="1">
    <brk id="42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2D414E-7A2D-4389-8023-8B3B7682F486}">
          <x14:formula1>
            <xm:f>DistrictList!$B$2:$B$148</xm:f>
          </x14:formula1>
          <xm:sqref>A3 A35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D028D-44F7-41C4-93CD-EB1053ECB457}">
  <dimension ref="A1:B148"/>
  <sheetViews>
    <sheetView workbookViewId="0"/>
  </sheetViews>
  <sheetFormatPr defaultColWidth="9" defaultRowHeight="15" x14ac:dyDescent="0.25"/>
  <cols>
    <col min="1" max="1" width="5.25" style="2" bestFit="1" customWidth="1"/>
    <col min="2" max="2" width="24.5" style="2" bestFit="1" customWidth="1"/>
    <col min="3" max="16384" width="9" style="2"/>
  </cols>
  <sheetData>
    <row r="1" spans="1:2" x14ac:dyDescent="0.25">
      <c r="A1" s="1" t="s">
        <v>333</v>
      </c>
      <c r="B1" s="1" t="s">
        <v>304</v>
      </c>
    </row>
    <row r="2" spans="1:2" x14ac:dyDescent="0.25">
      <c r="A2" s="3">
        <v>6001</v>
      </c>
      <c r="B2" s="4" t="s">
        <v>3</v>
      </c>
    </row>
    <row r="3" spans="1:2" x14ac:dyDescent="0.25">
      <c r="A3" s="3">
        <v>58003</v>
      </c>
      <c r="B3" s="4" t="s">
        <v>5</v>
      </c>
    </row>
    <row r="4" spans="1:2" x14ac:dyDescent="0.25">
      <c r="A4" s="3">
        <v>61001</v>
      </c>
      <c r="B4" s="4" t="s">
        <v>7</v>
      </c>
    </row>
    <row r="5" spans="1:2" x14ac:dyDescent="0.25">
      <c r="A5" s="3">
        <v>11001</v>
      </c>
      <c r="B5" s="4" t="s">
        <v>8</v>
      </c>
    </row>
    <row r="6" spans="1:2" x14ac:dyDescent="0.25">
      <c r="A6" s="3">
        <v>38001</v>
      </c>
      <c r="B6" s="4" t="s">
        <v>10</v>
      </c>
    </row>
    <row r="7" spans="1:2" x14ac:dyDescent="0.25">
      <c r="A7" s="3">
        <v>21001</v>
      </c>
      <c r="B7" s="4" t="s">
        <v>12</v>
      </c>
    </row>
    <row r="8" spans="1:2" x14ac:dyDescent="0.25">
      <c r="A8" s="3">
        <v>4001</v>
      </c>
      <c r="B8" s="4" t="s">
        <v>14</v>
      </c>
    </row>
    <row r="9" spans="1:2" x14ac:dyDescent="0.25">
      <c r="A9" s="3">
        <v>49001</v>
      </c>
      <c r="B9" s="4" t="s">
        <v>16</v>
      </c>
    </row>
    <row r="10" spans="1:2" x14ac:dyDescent="0.25">
      <c r="A10" s="3">
        <v>9001</v>
      </c>
      <c r="B10" s="4" t="s">
        <v>18</v>
      </c>
    </row>
    <row r="11" spans="1:2" x14ac:dyDescent="0.25">
      <c r="A11" s="3">
        <v>3001</v>
      </c>
      <c r="B11" s="4" t="s">
        <v>20</v>
      </c>
    </row>
    <row r="12" spans="1:2" x14ac:dyDescent="0.25">
      <c r="A12" s="3">
        <v>61002</v>
      </c>
      <c r="B12" s="4" t="s">
        <v>22</v>
      </c>
    </row>
    <row r="13" spans="1:2" x14ac:dyDescent="0.25">
      <c r="A13" s="3">
        <v>52001</v>
      </c>
      <c r="B13" s="4" t="s">
        <v>24</v>
      </c>
    </row>
    <row r="14" spans="1:2" x14ac:dyDescent="0.25">
      <c r="A14" s="3">
        <v>4002</v>
      </c>
      <c r="B14" s="4" t="s">
        <v>26</v>
      </c>
    </row>
    <row r="15" spans="1:2" x14ac:dyDescent="0.25">
      <c r="A15" s="3">
        <v>22001</v>
      </c>
      <c r="B15" s="4" t="s">
        <v>28</v>
      </c>
    </row>
    <row r="16" spans="1:2" x14ac:dyDescent="0.25">
      <c r="A16" s="3">
        <v>49002</v>
      </c>
      <c r="B16" s="4" t="s">
        <v>30</v>
      </c>
    </row>
    <row r="17" spans="1:2" x14ac:dyDescent="0.25">
      <c r="A17" s="3">
        <v>30003</v>
      </c>
      <c r="B17" s="4" t="s">
        <v>32</v>
      </c>
    </row>
    <row r="18" spans="1:2" x14ac:dyDescent="0.25">
      <c r="A18" s="3">
        <v>45004</v>
      </c>
      <c r="B18" s="4" t="s">
        <v>34</v>
      </c>
    </row>
    <row r="19" spans="1:2" x14ac:dyDescent="0.25">
      <c r="A19" s="3">
        <v>5001</v>
      </c>
      <c r="B19" s="4" t="s">
        <v>36</v>
      </c>
    </row>
    <row r="20" spans="1:2" x14ac:dyDescent="0.25">
      <c r="A20" s="3">
        <v>26002</v>
      </c>
      <c r="B20" s="4" t="s">
        <v>38</v>
      </c>
    </row>
    <row r="21" spans="1:2" x14ac:dyDescent="0.25">
      <c r="A21" s="3">
        <v>43001</v>
      </c>
      <c r="B21" s="4" t="s">
        <v>40</v>
      </c>
    </row>
    <row r="22" spans="1:2" x14ac:dyDescent="0.25">
      <c r="A22" s="3">
        <v>41001</v>
      </c>
      <c r="B22" s="4" t="s">
        <v>42</v>
      </c>
    </row>
    <row r="23" spans="1:2" x14ac:dyDescent="0.25">
      <c r="A23" s="3">
        <v>28001</v>
      </c>
      <c r="B23" s="4" t="s">
        <v>44</v>
      </c>
    </row>
    <row r="24" spans="1:2" x14ac:dyDescent="0.25">
      <c r="A24" s="3">
        <v>60001</v>
      </c>
      <c r="B24" s="4" t="s">
        <v>46</v>
      </c>
    </row>
    <row r="25" spans="1:2" x14ac:dyDescent="0.25">
      <c r="A25" s="3">
        <v>7001</v>
      </c>
      <c r="B25" s="4" t="s">
        <v>48</v>
      </c>
    </row>
    <row r="26" spans="1:2" x14ac:dyDescent="0.25">
      <c r="A26" s="3">
        <v>39001</v>
      </c>
      <c r="B26" s="4" t="s">
        <v>50</v>
      </c>
    </row>
    <row r="27" spans="1:2" x14ac:dyDescent="0.25">
      <c r="A27" s="3">
        <v>12002</v>
      </c>
      <c r="B27" s="4" t="s">
        <v>52</v>
      </c>
    </row>
    <row r="28" spans="1:2" x14ac:dyDescent="0.25">
      <c r="A28" s="3">
        <v>50005</v>
      </c>
      <c r="B28" s="4" t="s">
        <v>54</v>
      </c>
    </row>
    <row r="29" spans="1:2" x14ac:dyDescent="0.25">
      <c r="A29" s="3">
        <v>59003</v>
      </c>
      <c r="B29" s="4" t="s">
        <v>386</v>
      </c>
    </row>
    <row r="30" spans="1:2" x14ac:dyDescent="0.25">
      <c r="A30" s="3">
        <v>21003</v>
      </c>
      <c r="B30" s="4" t="s">
        <v>55</v>
      </c>
    </row>
    <row r="31" spans="1:2" x14ac:dyDescent="0.25">
      <c r="A31" s="3">
        <v>16001</v>
      </c>
      <c r="B31" s="4" t="s">
        <v>56</v>
      </c>
    </row>
    <row r="32" spans="1:2" x14ac:dyDescent="0.25">
      <c r="A32" s="3">
        <v>61008</v>
      </c>
      <c r="B32" s="4" t="s">
        <v>58</v>
      </c>
    </row>
    <row r="33" spans="1:2" x14ac:dyDescent="0.25">
      <c r="A33" s="3">
        <v>38002</v>
      </c>
      <c r="B33" s="4" t="s">
        <v>60</v>
      </c>
    </row>
    <row r="34" spans="1:2" x14ac:dyDescent="0.25">
      <c r="A34" s="3">
        <v>49003</v>
      </c>
      <c r="B34" s="4" t="s">
        <v>62</v>
      </c>
    </row>
    <row r="35" spans="1:2" x14ac:dyDescent="0.25">
      <c r="A35" s="3">
        <v>5006</v>
      </c>
      <c r="B35" s="4" t="s">
        <v>64</v>
      </c>
    </row>
    <row r="36" spans="1:2" x14ac:dyDescent="0.25">
      <c r="A36" s="3">
        <v>19004</v>
      </c>
      <c r="B36" s="4" t="s">
        <v>66</v>
      </c>
    </row>
    <row r="37" spans="1:2" x14ac:dyDescent="0.25">
      <c r="A37" s="3">
        <v>56002</v>
      </c>
      <c r="B37" s="4" t="s">
        <v>68</v>
      </c>
    </row>
    <row r="38" spans="1:2" x14ac:dyDescent="0.25">
      <c r="A38" s="3">
        <v>51001</v>
      </c>
      <c r="B38" s="4" t="s">
        <v>70</v>
      </c>
    </row>
    <row r="39" spans="1:2" x14ac:dyDescent="0.25">
      <c r="A39" s="3">
        <v>64002</v>
      </c>
      <c r="B39" s="4" t="s">
        <v>72</v>
      </c>
    </row>
    <row r="40" spans="1:2" x14ac:dyDescent="0.25">
      <c r="A40" s="3">
        <v>20001</v>
      </c>
      <c r="B40" s="4" t="s">
        <v>74</v>
      </c>
    </row>
    <row r="41" spans="1:2" x14ac:dyDescent="0.25">
      <c r="A41" s="3">
        <v>23001</v>
      </c>
      <c r="B41" s="4" t="s">
        <v>76</v>
      </c>
    </row>
    <row r="42" spans="1:2" x14ac:dyDescent="0.25">
      <c r="A42" s="3">
        <v>22005</v>
      </c>
      <c r="B42" s="4" t="s">
        <v>78</v>
      </c>
    </row>
    <row r="43" spans="1:2" x14ac:dyDescent="0.25">
      <c r="A43" s="3">
        <v>16002</v>
      </c>
      <c r="B43" s="4" t="s">
        <v>80</v>
      </c>
    </row>
    <row r="44" spans="1:2" x14ac:dyDescent="0.25">
      <c r="A44" s="3">
        <v>61007</v>
      </c>
      <c r="B44" s="4" t="s">
        <v>82</v>
      </c>
    </row>
    <row r="45" spans="1:2" x14ac:dyDescent="0.25">
      <c r="A45" s="3">
        <v>5003</v>
      </c>
      <c r="B45" s="4" t="s">
        <v>84</v>
      </c>
    </row>
    <row r="46" spans="1:2" x14ac:dyDescent="0.25">
      <c r="A46" s="3">
        <v>28002</v>
      </c>
      <c r="B46" s="4" t="s">
        <v>86</v>
      </c>
    </row>
    <row r="47" spans="1:2" x14ac:dyDescent="0.25">
      <c r="A47" s="3">
        <v>17001</v>
      </c>
      <c r="B47" s="4" t="s">
        <v>88</v>
      </c>
    </row>
    <row r="48" spans="1:2" x14ac:dyDescent="0.25">
      <c r="A48" s="3">
        <v>44001</v>
      </c>
      <c r="B48" s="4" t="s">
        <v>90</v>
      </c>
    </row>
    <row r="49" spans="1:2" x14ac:dyDescent="0.25">
      <c r="A49" s="3">
        <v>46002</v>
      </c>
      <c r="B49" s="4" t="s">
        <v>92</v>
      </c>
    </row>
    <row r="50" spans="1:2" x14ac:dyDescent="0.25">
      <c r="A50" s="3">
        <v>24004</v>
      </c>
      <c r="B50" s="4" t="s">
        <v>334</v>
      </c>
    </row>
    <row r="51" spans="1:2" x14ac:dyDescent="0.25">
      <c r="A51" s="3">
        <v>50003</v>
      </c>
      <c r="B51" s="4" t="s">
        <v>96</v>
      </c>
    </row>
    <row r="52" spans="1:2" x14ac:dyDescent="0.25">
      <c r="A52" s="3">
        <v>14001</v>
      </c>
      <c r="B52" s="4" t="s">
        <v>98</v>
      </c>
    </row>
    <row r="53" spans="1:2" x14ac:dyDescent="0.25">
      <c r="A53" s="3">
        <v>6002</v>
      </c>
      <c r="B53" s="4" t="s">
        <v>100</v>
      </c>
    </row>
    <row r="54" spans="1:2" x14ac:dyDescent="0.25">
      <c r="A54" s="3">
        <v>33001</v>
      </c>
      <c r="B54" s="4" t="s">
        <v>102</v>
      </c>
    </row>
    <row r="55" spans="1:2" x14ac:dyDescent="0.25">
      <c r="A55" s="3">
        <v>49004</v>
      </c>
      <c r="B55" s="4" t="s">
        <v>104</v>
      </c>
    </row>
    <row r="56" spans="1:2" x14ac:dyDescent="0.25">
      <c r="A56" s="3">
        <v>63001</v>
      </c>
      <c r="B56" s="4" t="s">
        <v>106</v>
      </c>
    </row>
    <row r="57" spans="1:2" x14ac:dyDescent="0.25">
      <c r="A57" s="3">
        <v>53001</v>
      </c>
      <c r="B57" s="4" t="s">
        <v>108</v>
      </c>
    </row>
    <row r="58" spans="1:2" x14ac:dyDescent="0.25">
      <c r="A58" s="3">
        <v>26004</v>
      </c>
      <c r="B58" s="4" t="s">
        <v>110</v>
      </c>
    </row>
    <row r="59" spans="1:2" x14ac:dyDescent="0.25">
      <c r="A59" s="3">
        <v>6006</v>
      </c>
      <c r="B59" s="4" t="s">
        <v>112</v>
      </c>
    </row>
    <row r="60" spans="1:2" x14ac:dyDescent="0.25">
      <c r="A60" s="3">
        <v>27001</v>
      </c>
      <c r="B60" s="4" t="s">
        <v>114</v>
      </c>
    </row>
    <row r="61" spans="1:2" x14ac:dyDescent="0.25">
      <c r="A61" s="3">
        <v>28003</v>
      </c>
      <c r="B61" s="4" t="s">
        <v>116</v>
      </c>
    </row>
    <row r="62" spans="1:2" x14ac:dyDescent="0.25">
      <c r="A62" s="3">
        <v>30001</v>
      </c>
      <c r="B62" s="4" t="s">
        <v>118</v>
      </c>
    </row>
    <row r="63" spans="1:2" x14ac:dyDescent="0.25">
      <c r="A63" s="3">
        <v>31001</v>
      </c>
      <c r="B63" s="4" t="s">
        <v>120</v>
      </c>
    </row>
    <row r="64" spans="1:2" x14ac:dyDescent="0.25">
      <c r="A64" s="3">
        <v>41002</v>
      </c>
      <c r="B64" s="4" t="s">
        <v>122</v>
      </c>
    </row>
    <row r="65" spans="1:2" x14ac:dyDescent="0.25">
      <c r="A65" s="3">
        <v>14002</v>
      </c>
      <c r="B65" s="4" t="s">
        <v>124</v>
      </c>
    </row>
    <row r="66" spans="1:2" x14ac:dyDescent="0.25">
      <c r="A66" s="3">
        <v>10001</v>
      </c>
      <c r="B66" s="4" t="s">
        <v>126</v>
      </c>
    </row>
    <row r="67" spans="1:2" x14ac:dyDescent="0.25">
      <c r="A67" s="3">
        <v>34002</v>
      </c>
      <c r="B67" s="4" t="s">
        <v>128</v>
      </c>
    </row>
    <row r="68" spans="1:2" x14ac:dyDescent="0.25">
      <c r="A68" s="3">
        <v>51002</v>
      </c>
      <c r="B68" s="4" t="s">
        <v>130</v>
      </c>
    </row>
    <row r="69" spans="1:2" x14ac:dyDescent="0.25">
      <c r="A69" s="3">
        <v>56006</v>
      </c>
      <c r="B69" s="4" t="s">
        <v>132</v>
      </c>
    </row>
    <row r="70" spans="1:2" x14ac:dyDescent="0.25">
      <c r="A70" s="3">
        <v>23002</v>
      </c>
      <c r="B70" s="4" t="s">
        <v>134</v>
      </c>
    </row>
    <row r="71" spans="1:2" x14ac:dyDescent="0.25">
      <c r="A71" s="3">
        <v>53002</v>
      </c>
      <c r="B71" s="4" t="s">
        <v>136</v>
      </c>
    </row>
    <row r="72" spans="1:2" x14ac:dyDescent="0.25">
      <c r="A72" s="3">
        <v>48003</v>
      </c>
      <c r="B72" s="4" t="s">
        <v>138</v>
      </c>
    </row>
    <row r="73" spans="1:2" x14ac:dyDescent="0.25">
      <c r="A73" s="3">
        <v>2002</v>
      </c>
      <c r="B73" s="4" t="s">
        <v>140</v>
      </c>
    </row>
    <row r="74" spans="1:2" x14ac:dyDescent="0.25">
      <c r="A74" s="3">
        <v>22006</v>
      </c>
      <c r="B74" s="4" t="s">
        <v>142</v>
      </c>
    </row>
    <row r="75" spans="1:2" x14ac:dyDescent="0.25">
      <c r="A75" s="3">
        <v>13003</v>
      </c>
      <c r="B75" s="4" t="s">
        <v>144</v>
      </c>
    </row>
    <row r="76" spans="1:2" x14ac:dyDescent="0.25">
      <c r="A76" s="3">
        <v>2003</v>
      </c>
      <c r="B76" s="4" t="s">
        <v>146</v>
      </c>
    </row>
    <row r="77" spans="1:2" x14ac:dyDescent="0.25">
      <c r="A77" s="3">
        <v>37003</v>
      </c>
      <c r="B77" s="4" t="s">
        <v>148</v>
      </c>
    </row>
    <row r="78" spans="1:2" x14ac:dyDescent="0.25">
      <c r="A78" s="3">
        <v>35002</v>
      </c>
      <c r="B78" s="4" t="s">
        <v>150</v>
      </c>
    </row>
    <row r="79" spans="1:2" x14ac:dyDescent="0.25">
      <c r="A79" s="3">
        <v>7002</v>
      </c>
      <c r="B79" s="4" t="s">
        <v>152</v>
      </c>
    </row>
    <row r="80" spans="1:2" x14ac:dyDescent="0.25">
      <c r="A80" s="3">
        <v>38003</v>
      </c>
      <c r="B80" s="4" t="s">
        <v>154</v>
      </c>
    </row>
    <row r="81" spans="1:2" x14ac:dyDescent="0.25">
      <c r="A81" s="3">
        <v>45005</v>
      </c>
      <c r="B81" s="4" t="s">
        <v>156</v>
      </c>
    </row>
    <row r="82" spans="1:2" x14ac:dyDescent="0.25">
      <c r="A82" s="3">
        <v>40001</v>
      </c>
      <c r="B82" s="4" t="s">
        <v>158</v>
      </c>
    </row>
    <row r="83" spans="1:2" x14ac:dyDescent="0.25">
      <c r="A83" s="3">
        <v>52004</v>
      </c>
      <c r="B83" s="4" t="s">
        <v>160</v>
      </c>
    </row>
    <row r="84" spans="1:2" x14ac:dyDescent="0.25">
      <c r="A84" s="3">
        <v>41004</v>
      </c>
      <c r="B84" s="4" t="s">
        <v>162</v>
      </c>
    </row>
    <row r="85" spans="1:2" x14ac:dyDescent="0.25">
      <c r="A85" s="3">
        <v>44002</v>
      </c>
      <c r="B85" s="4" t="s">
        <v>164</v>
      </c>
    </row>
    <row r="86" spans="1:2" x14ac:dyDescent="0.25">
      <c r="A86" s="3">
        <v>42001</v>
      </c>
      <c r="B86" s="4" t="s">
        <v>166</v>
      </c>
    </row>
    <row r="87" spans="1:2" x14ac:dyDescent="0.25">
      <c r="A87" s="3">
        <v>39002</v>
      </c>
      <c r="B87" s="4" t="s">
        <v>168</v>
      </c>
    </row>
    <row r="88" spans="1:2" x14ac:dyDescent="0.25">
      <c r="A88" s="3">
        <v>60003</v>
      </c>
      <c r="B88" s="4" t="s">
        <v>170</v>
      </c>
    </row>
    <row r="89" spans="1:2" x14ac:dyDescent="0.25">
      <c r="A89" s="3">
        <v>43007</v>
      </c>
      <c r="B89" s="4" t="s">
        <v>172</v>
      </c>
    </row>
    <row r="90" spans="1:2" x14ac:dyDescent="0.25">
      <c r="A90" s="3">
        <v>15001</v>
      </c>
      <c r="B90" s="4" t="s">
        <v>174</v>
      </c>
    </row>
    <row r="91" spans="1:2" x14ac:dyDescent="0.25">
      <c r="A91" s="3">
        <v>15002</v>
      </c>
      <c r="B91" s="4" t="s">
        <v>176</v>
      </c>
    </row>
    <row r="92" spans="1:2" x14ac:dyDescent="0.25">
      <c r="A92" s="3">
        <v>46001</v>
      </c>
      <c r="B92" s="4" t="s">
        <v>178</v>
      </c>
    </row>
    <row r="93" spans="1:2" x14ac:dyDescent="0.25">
      <c r="A93" s="3">
        <v>33002</v>
      </c>
      <c r="B93" s="4" t="s">
        <v>180</v>
      </c>
    </row>
    <row r="94" spans="1:2" x14ac:dyDescent="0.25">
      <c r="A94" s="3">
        <v>25004</v>
      </c>
      <c r="B94" s="4" t="s">
        <v>182</v>
      </c>
    </row>
    <row r="95" spans="1:2" x14ac:dyDescent="0.25">
      <c r="A95" s="3">
        <v>29004</v>
      </c>
      <c r="B95" s="4" t="s">
        <v>184</v>
      </c>
    </row>
    <row r="96" spans="1:2" x14ac:dyDescent="0.25">
      <c r="A96" s="3">
        <v>17002</v>
      </c>
      <c r="B96" s="4" t="s">
        <v>186</v>
      </c>
    </row>
    <row r="97" spans="1:2" x14ac:dyDescent="0.25">
      <c r="A97" s="3">
        <v>62006</v>
      </c>
      <c r="B97" s="4" t="s">
        <v>188</v>
      </c>
    </row>
    <row r="98" spans="1:2" x14ac:dyDescent="0.25">
      <c r="A98" s="3">
        <v>43002</v>
      </c>
      <c r="B98" s="4" t="s">
        <v>190</v>
      </c>
    </row>
    <row r="99" spans="1:2" x14ac:dyDescent="0.25">
      <c r="A99" s="3">
        <v>17003</v>
      </c>
      <c r="B99" s="4" t="s">
        <v>192</v>
      </c>
    </row>
    <row r="100" spans="1:2" x14ac:dyDescent="0.25">
      <c r="A100" s="3">
        <v>51003</v>
      </c>
      <c r="B100" s="4" t="s">
        <v>194</v>
      </c>
    </row>
    <row r="101" spans="1:2" x14ac:dyDescent="0.25">
      <c r="A101" s="3">
        <v>9002</v>
      </c>
      <c r="B101" s="4" t="s">
        <v>196</v>
      </c>
    </row>
    <row r="102" spans="1:2" x14ac:dyDescent="0.25">
      <c r="A102" s="3">
        <v>56007</v>
      </c>
      <c r="B102" s="4" t="s">
        <v>198</v>
      </c>
    </row>
    <row r="103" spans="1:2" x14ac:dyDescent="0.25">
      <c r="A103" s="3">
        <v>23003</v>
      </c>
      <c r="B103" s="4" t="s">
        <v>200</v>
      </c>
    </row>
    <row r="104" spans="1:2" x14ac:dyDescent="0.25">
      <c r="A104" s="3">
        <v>65001</v>
      </c>
      <c r="B104" s="4" t="s">
        <v>202</v>
      </c>
    </row>
    <row r="105" spans="1:2" x14ac:dyDescent="0.25">
      <c r="A105" s="3">
        <v>39006</v>
      </c>
      <c r="B105" s="4" t="s">
        <v>358</v>
      </c>
    </row>
    <row r="106" spans="1:2" x14ac:dyDescent="0.25">
      <c r="A106" s="3">
        <v>60004</v>
      </c>
      <c r="B106" s="4" t="s">
        <v>203</v>
      </c>
    </row>
    <row r="107" spans="1:2" x14ac:dyDescent="0.25">
      <c r="A107" s="3">
        <v>33003</v>
      </c>
      <c r="B107" s="4" t="s">
        <v>205</v>
      </c>
    </row>
    <row r="108" spans="1:2" x14ac:dyDescent="0.25">
      <c r="A108" s="3">
        <v>32002</v>
      </c>
      <c r="B108" s="4" t="s">
        <v>207</v>
      </c>
    </row>
    <row r="109" spans="1:2" x14ac:dyDescent="0.25">
      <c r="A109" s="3">
        <v>1001</v>
      </c>
      <c r="B109" s="4" t="s">
        <v>209</v>
      </c>
    </row>
    <row r="110" spans="1:2" x14ac:dyDescent="0.25">
      <c r="A110" s="3">
        <v>11005</v>
      </c>
      <c r="B110" s="4" t="s">
        <v>211</v>
      </c>
    </row>
    <row r="111" spans="1:2" x14ac:dyDescent="0.25">
      <c r="A111" s="3">
        <v>51004</v>
      </c>
      <c r="B111" s="4" t="s">
        <v>335</v>
      </c>
    </row>
    <row r="112" spans="1:2" x14ac:dyDescent="0.25">
      <c r="A112" s="3">
        <v>56004</v>
      </c>
      <c r="B112" s="4" t="s">
        <v>214</v>
      </c>
    </row>
    <row r="113" spans="1:2" x14ac:dyDescent="0.25">
      <c r="A113" s="3">
        <v>54004</v>
      </c>
      <c r="B113" s="4" t="s">
        <v>216</v>
      </c>
    </row>
    <row r="114" spans="1:2" x14ac:dyDescent="0.25">
      <c r="A114" s="3">
        <v>55005</v>
      </c>
      <c r="B114" s="4" t="s">
        <v>218</v>
      </c>
    </row>
    <row r="115" spans="1:2" x14ac:dyDescent="0.25">
      <c r="A115" s="3">
        <v>4003</v>
      </c>
      <c r="B115" s="4" t="s">
        <v>220</v>
      </c>
    </row>
    <row r="116" spans="1:2" x14ac:dyDescent="0.25">
      <c r="A116" s="3">
        <v>62005</v>
      </c>
      <c r="B116" s="4" t="s">
        <v>222</v>
      </c>
    </row>
    <row r="117" spans="1:2" x14ac:dyDescent="0.25">
      <c r="A117" s="3">
        <v>49005</v>
      </c>
      <c r="B117" s="4" t="s">
        <v>224</v>
      </c>
    </row>
    <row r="118" spans="1:2" x14ac:dyDescent="0.25">
      <c r="A118" s="3">
        <v>5005</v>
      </c>
      <c r="B118" s="4" t="s">
        <v>226</v>
      </c>
    </row>
    <row r="119" spans="1:2" x14ac:dyDescent="0.25">
      <c r="A119" s="3">
        <v>54002</v>
      </c>
      <c r="B119" s="4" t="s">
        <v>228</v>
      </c>
    </row>
    <row r="120" spans="1:2" x14ac:dyDescent="0.25">
      <c r="A120" s="3">
        <v>26005</v>
      </c>
      <c r="B120" s="4" t="s">
        <v>230</v>
      </c>
    </row>
    <row r="121" spans="1:2" x14ac:dyDescent="0.25">
      <c r="A121" s="3">
        <v>40002</v>
      </c>
      <c r="B121" s="4" t="s">
        <v>232</v>
      </c>
    </row>
    <row r="122" spans="1:2" x14ac:dyDescent="0.25">
      <c r="A122" s="3">
        <v>57001</v>
      </c>
      <c r="B122" s="4" t="s">
        <v>234</v>
      </c>
    </row>
    <row r="123" spans="1:2" x14ac:dyDescent="0.25">
      <c r="A123" s="3">
        <v>54006</v>
      </c>
      <c r="B123" s="4" t="s">
        <v>236</v>
      </c>
    </row>
    <row r="124" spans="1:2" x14ac:dyDescent="0.25">
      <c r="A124" s="3">
        <v>41005</v>
      </c>
      <c r="B124" s="4" t="s">
        <v>238</v>
      </c>
    </row>
    <row r="125" spans="1:2" x14ac:dyDescent="0.25">
      <c r="A125" s="3">
        <v>20003</v>
      </c>
      <c r="B125" s="4" t="s">
        <v>240</v>
      </c>
    </row>
    <row r="126" spans="1:2" x14ac:dyDescent="0.25">
      <c r="A126" s="3">
        <v>66001</v>
      </c>
      <c r="B126" s="4" t="s">
        <v>242</v>
      </c>
    </row>
    <row r="127" spans="1:2" x14ac:dyDescent="0.25">
      <c r="A127" s="3">
        <v>33005</v>
      </c>
      <c r="B127" s="4" t="s">
        <v>244</v>
      </c>
    </row>
    <row r="128" spans="1:2" x14ac:dyDescent="0.25">
      <c r="A128" s="3">
        <v>49006</v>
      </c>
      <c r="B128" s="4" t="s">
        <v>245</v>
      </c>
    </row>
    <row r="129" spans="1:2" x14ac:dyDescent="0.25">
      <c r="A129" s="3">
        <v>13001</v>
      </c>
      <c r="B129" s="4" t="s">
        <v>247</v>
      </c>
    </row>
    <row r="130" spans="1:2" x14ac:dyDescent="0.25">
      <c r="A130" s="3">
        <v>60006</v>
      </c>
      <c r="B130" s="4" t="s">
        <v>249</v>
      </c>
    </row>
    <row r="131" spans="1:2" x14ac:dyDescent="0.25">
      <c r="A131" s="3">
        <v>11004</v>
      </c>
      <c r="B131" s="4" t="s">
        <v>250</v>
      </c>
    </row>
    <row r="132" spans="1:2" x14ac:dyDescent="0.25">
      <c r="A132" s="3">
        <v>15003</v>
      </c>
      <c r="B132" s="4" t="s">
        <v>434</v>
      </c>
    </row>
    <row r="133" spans="1:2" x14ac:dyDescent="0.25">
      <c r="A133" s="3">
        <v>51005</v>
      </c>
      <c r="B133" s="4" t="s">
        <v>252</v>
      </c>
    </row>
    <row r="134" spans="1:2" x14ac:dyDescent="0.25">
      <c r="A134" s="3">
        <v>6005</v>
      </c>
      <c r="B134" s="4" t="s">
        <v>254</v>
      </c>
    </row>
    <row r="135" spans="1:2" x14ac:dyDescent="0.25">
      <c r="A135" s="3">
        <v>14004</v>
      </c>
      <c r="B135" s="4" t="s">
        <v>256</v>
      </c>
    </row>
    <row r="136" spans="1:2" x14ac:dyDescent="0.25">
      <c r="A136" s="3">
        <v>18003</v>
      </c>
      <c r="B136" s="4" t="s">
        <v>258</v>
      </c>
    </row>
    <row r="137" spans="1:2" x14ac:dyDescent="0.25">
      <c r="A137" s="3">
        <v>14005</v>
      </c>
      <c r="B137" s="4" t="s">
        <v>260</v>
      </c>
    </row>
    <row r="138" spans="1:2" x14ac:dyDescent="0.25">
      <c r="A138" s="3">
        <v>18005</v>
      </c>
      <c r="B138" s="4" t="s">
        <v>262</v>
      </c>
    </row>
    <row r="139" spans="1:2" x14ac:dyDescent="0.25">
      <c r="A139" s="3">
        <v>36002</v>
      </c>
      <c r="B139" s="4" t="s">
        <v>264</v>
      </c>
    </row>
    <row r="140" spans="1:2" x14ac:dyDescent="0.25">
      <c r="A140" s="3">
        <v>49007</v>
      </c>
      <c r="B140" s="4" t="s">
        <v>266</v>
      </c>
    </row>
    <row r="141" spans="1:2" x14ac:dyDescent="0.25">
      <c r="A141" s="3">
        <v>1003</v>
      </c>
      <c r="B141" s="4" t="s">
        <v>268</v>
      </c>
    </row>
    <row r="142" spans="1:2" x14ac:dyDescent="0.25">
      <c r="A142" s="3">
        <v>47001</v>
      </c>
      <c r="B142" s="4" t="s">
        <v>270</v>
      </c>
    </row>
    <row r="143" spans="1:2" x14ac:dyDescent="0.25">
      <c r="A143" s="3">
        <v>12003</v>
      </c>
      <c r="B143" s="4" t="s">
        <v>272</v>
      </c>
    </row>
    <row r="144" spans="1:2" x14ac:dyDescent="0.25">
      <c r="A144" s="3">
        <v>54007</v>
      </c>
      <c r="B144" s="4" t="s">
        <v>274</v>
      </c>
    </row>
    <row r="145" spans="1:2" x14ac:dyDescent="0.25">
      <c r="A145" s="3">
        <v>59002</v>
      </c>
      <c r="B145" s="4" t="s">
        <v>276</v>
      </c>
    </row>
    <row r="146" spans="1:2" x14ac:dyDescent="0.25">
      <c r="A146" s="3">
        <v>2006</v>
      </c>
      <c r="B146" s="4" t="s">
        <v>278</v>
      </c>
    </row>
    <row r="147" spans="1:2" x14ac:dyDescent="0.25">
      <c r="A147" s="3">
        <v>55004</v>
      </c>
      <c r="B147" s="4" t="s">
        <v>280</v>
      </c>
    </row>
    <row r="148" spans="1:2" x14ac:dyDescent="0.25">
      <c r="A148" s="3">
        <v>63003</v>
      </c>
      <c r="B148" s="4" t="s">
        <v>282</v>
      </c>
    </row>
  </sheetData>
  <sheetProtection algorithmName="SHA-512" hashValue="K0TdHm2LqhRDj/4aIR8g4ubQskAC/EFb2YL2U/vOlFcHCS/ZF2sYJ3WMbPAjucjjUTGKI0H5c3LtXRWJ9l6fug==" saltValue="Rk8J06kTnNfHRfjVRgOcrQ==" spinCount="100000" sheet="1" objects="1" scenario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A7599-D7D5-4A70-A516-9A17F5B8CA04}">
  <dimension ref="A1:E21"/>
  <sheetViews>
    <sheetView workbookViewId="0">
      <selection activeCell="C5" sqref="C5"/>
    </sheetView>
  </sheetViews>
  <sheetFormatPr defaultColWidth="8" defaultRowHeight="12.75" x14ac:dyDescent="0.2"/>
  <cols>
    <col min="1" max="1" width="6.625" style="135" customWidth="1"/>
    <col min="2" max="2" width="61.875" style="134" customWidth="1"/>
    <col min="3" max="3" width="14.5" style="134" customWidth="1"/>
    <col min="4" max="4" width="3" style="147" customWidth="1"/>
    <col min="5" max="5" width="9" style="141" customWidth="1"/>
    <col min="6" max="16384" width="8" style="134"/>
  </cols>
  <sheetData>
    <row r="1" spans="1:5" s="137" customFormat="1" ht="30" customHeight="1" x14ac:dyDescent="0.3">
      <c r="A1" s="126" t="s">
        <v>399</v>
      </c>
      <c r="B1" s="127"/>
      <c r="C1" s="127"/>
      <c r="D1" s="127"/>
      <c r="E1" s="127"/>
    </row>
    <row r="2" spans="1:5" s="137" customFormat="1" ht="14.25" customHeight="1" x14ac:dyDescent="0.3">
      <c r="A2" s="128" t="s">
        <v>400</v>
      </c>
      <c r="B2" s="127"/>
      <c r="C2" s="127"/>
      <c r="D2" s="127"/>
      <c r="E2" s="127"/>
    </row>
    <row r="3" spans="1:5" s="137" customFormat="1" ht="54" customHeight="1" x14ac:dyDescent="0.25">
      <c r="A3" s="150" t="s">
        <v>385</v>
      </c>
      <c r="B3" s="150"/>
      <c r="C3" s="150"/>
      <c r="D3" s="150"/>
      <c r="E3" s="149"/>
    </row>
    <row r="4" spans="1:5" s="137" customFormat="1" ht="18.75" customHeight="1" x14ac:dyDescent="0.25">
      <c r="A4" s="138"/>
      <c r="B4" s="138"/>
      <c r="C4" s="138"/>
      <c r="D4" s="139"/>
      <c r="E4" s="138"/>
    </row>
    <row r="5" spans="1:5" s="140" customFormat="1" ht="18" customHeight="1" thickBot="1" x14ac:dyDescent="0.3">
      <c r="A5" s="129" t="s">
        <v>359</v>
      </c>
      <c r="B5" s="130" t="s">
        <v>401</v>
      </c>
      <c r="C5" s="10"/>
      <c r="D5" s="11" t="s">
        <v>360</v>
      </c>
      <c r="E5" s="133"/>
    </row>
    <row r="6" spans="1:5" s="140" customFormat="1" ht="6" customHeight="1" x14ac:dyDescent="0.25">
      <c r="A6" s="129"/>
      <c r="B6" s="130"/>
      <c r="C6" s="148"/>
      <c r="D6" s="145"/>
      <c r="E6" s="133"/>
    </row>
    <row r="7" spans="1:5" s="140" customFormat="1" ht="18" customHeight="1" thickBot="1" x14ac:dyDescent="0.3">
      <c r="A7" s="129" t="s">
        <v>361</v>
      </c>
      <c r="B7" s="130" t="s">
        <v>402</v>
      </c>
      <c r="C7" s="10"/>
      <c r="D7" s="11" t="s">
        <v>362</v>
      </c>
      <c r="E7" s="133"/>
    </row>
    <row r="8" spans="1:5" s="140" customFormat="1" ht="6" customHeight="1" x14ac:dyDescent="0.25">
      <c r="A8" s="129"/>
      <c r="B8" s="130"/>
      <c r="C8" s="148"/>
      <c r="D8" s="145"/>
      <c r="E8" s="133"/>
    </row>
    <row r="9" spans="1:5" ht="20.25" customHeight="1" x14ac:dyDescent="0.25">
      <c r="A9" s="129" t="s">
        <v>363</v>
      </c>
      <c r="B9" s="130" t="s">
        <v>403</v>
      </c>
    </row>
    <row r="10" spans="1:5" ht="18" customHeight="1" thickBot="1" x14ac:dyDescent="0.3">
      <c r="A10" s="129"/>
      <c r="B10" s="131" t="s">
        <v>383</v>
      </c>
      <c r="C10" s="12"/>
      <c r="D10" s="11" t="s">
        <v>364</v>
      </c>
    </row>
    <row r="11" spans="1:5" ht="18" customHeight="1" x14ac:dyDescent="0.25">
      <c r="A11" s="129"/>
      <c r="B11" s="131" t="s">
        <v>384</v>
      </c>
      <c r="C11" s="13"/>
      <c r="D11" s="11" t="s">
        <v>365</v>
      </c>
    </row>
    <row r="12" spans="1:5" ht="24" customHeight="1" thickBot="1" x14ac:dyDescent="0.3">
      <c r="A12" s="129"/>
      <c r="B12" s="132" t="s">
        <v>366</v>
      </c>
      <c r="C12" s="14">
        <f>SUM(C10:C11)</f>
        <v>0</v>
      </c>
      <c r="D12" s="11" t="s">
        <v>367</v>
      </c>
      <c r="E12" s="142" t="s">
        <v>368</v>
      </c>
    </row>
    <row r="13" spans="1:5" ht="6" customHeight="1" x14ac:dyDescent="0.25">
      <c r="A13" s="129"/>
      <c r="B13" s="133"/>
      <c r="C13" s="146"/>
      <c r="E13" s="143"/>
    </row>
    <row r="14" spans="1:5" ht="20.25" customHeight="1" thickBot="1" x14ac:dyDescent="0.3">
      <c r="A14" s="129" t="s">
        <v>369</v>
      </c>
      <c r="B14" s="130" t="s">
        <v>370</v>
      </c>
      <c r="C14" s="15">
        <f>C7-C12</f>
        <v>0</v>
      </c>
      <c r="D14" s="11" t="s">
        <v>371</v>
      </c>
      <c r="E14" s="141" t="s">
        <v>372</v>
      </c>
    </row>
    <row r="15" spans="1:5" ht="6" customHeight="1" x14ac:dyDescent="0.25">
      <c r="A15" s="129"/>
      <c r="B15" s="130"/>
      <c r="C15" s="135"/>
      <c r="D15" s="145"/>
    </row>
    <row r="16" spans="1:5" ht="20.25" customHeight="1" thickBot="1" x14ac:dyDescent="0.3">
      <c r="A16" s="129" t="s">
        <v>373</v>
      </c>
      <c r="B16" s="130" t="s">
        <v>404</v>
      </c>
      <c r="C16" s="10"/>
      <c r="D16" s="11" t="s">
        <v>374</v>
      </c>
    </row>
    <row r="17" spans="1:5" ht="6" customHeight="1" x14ac:dyDescent="0.25">
      <c r="A17" s="129"/>
      <c r="C17" s="144"/>
      <c r="D17" s="145"/>
    </row>
    <row r="18" spans="1:5" ht="20.25" customHeight="1" thickBot="1" x14ac:dyDescent="0.3">
      <c r="A18" s="129" t="s">
        <v>375</v>
      </c>
      <c r="B18" s="130" t="s">
        <v>376</v>
      </c>
      <c r="C18" s="16">
        <f>IF(C16&gt;0,C5*0.1,IF((C5*0.25)&lt;100000,100000,C5*0.25))</f>
        <v>100000</v>
      </c>
      <c r="D18" s="11" t="s">
        <v>377</v>
      </c>
    </row>
    <row r="19" spans="1:5" ht="6" customHeight="1" x14ac:dyDescent="0.25">
      <c r="A19" s="129"/>
      <c r="C19" s="144"/>
      <c r="D19" s="145"/>
    </row>
    <row r="20" spans="1:5" ht="20.25" customHeight="1" thickBot="1" x14ac:dyDescent="0.3">
      <c r="A20" s="129" t="s">
        <v>378</v>
      </c>
      <c r="B20" s="130" t="s">
        <v>379</v>
      </c>
      <c r="C20" s="16">
        <f>IF(C14&gt;C18,C14-C18,0)</f>
        <v>0</v>
      </c>
      <c r="D20" s="11" t="s">
        <v>380</v>
      </c>
      <c r="E20" s="141" t="s">
        <v>381</v>
      </c>
    </row>
    <row r="21" spans="1:5" ht="6" customHeight="1" x14ac:dyDescent="0.2">
      <c r="B21" s="136"/>
    </row>
  </sheetData>
  <sheetProtection algorithmName="SHA-512" hashValue="Y8MWAF2GSAS96ifuRd6/ht9QGLUG9mn/x2AoArjsT/xcsoAKFm1GX8pO/l5BvYrhTEsTioguy0iv3Eyqfhd3wg==" saltValue="jeRiZn6YW4ZqQA65V48yNw==" spinCount="100000" sheet="1" selectLockedCells="1"/>
  <dataValidations count="4">
    <dataValidation type="decimal" operator="greaterThanOrEqual" allowBlank="1" showInputMessage="1" showErrorMessage="1" errorTitle="Invalid Entry" error="Number must be greater than 0." sqref="C5" xr:uid="{E9EE4CC7-CB76-470F-940D-5369B549EF3A}">
      <formula1>0</formula1>
    </dataValidation>
    <dataValidation type="decimal" operator="greaterThanOrEqual" allowBlank="1" showInputMessage="1" showErrorMessage="1" errorTitle="Invalid Entry" error="Amount entered can not be less than 0." sqref="C11" xr:uid="{5440DB27-4521-4D64-8654-7F1D0BEE0AF1}">
      <formula1>0</formula1>
    </dataValidation>
    <dataValidation type="decimal" operator="greaterThanOrEqual" allowBlank="1" showInputMessage="1" showErrorMessage="1" errorTitle="Invalid Entry" error="Amount entered must be greater than 0." sqref="C10" xr:uid="{F52E4C27-2E60-4665-A7A2-9222BEE315B3}">
      <formula1>0</formula1>
    </dataValidation>
    <dataValidation type="decimal" operator="greaterThanOrEqual" allowBlank="1" showInputMessage="1" showErrorMessage="1" errorTitle="Invalid Entry" error="Number entered can not be less than 0." sqref="C16" xr:uid="{61A611F9-5A7C-488F-BF65-D5638CCC623E}">
      <formula1>0</formula1>
    </dataValidation>
  </dataValidations>
  <pageMargins left="0.75" right="0.5" top="0.76" bottom="0.5" header="0.76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940E8-DBDE-4E95-8053-C0B8E47BD8AE}">
  <dimension ref="A1:F149"/>
  <sheetViews>
    <sheetView workbookViewId="0">
      <pane ySplit="1" topLeftCell="A2" activePane="bottomLeft" state="frozen"/>
      <selection pane="bottomLeft"/>
    </sheetView>
  </sheetViews>
  <sheetFormatPr defaultColWidth="9" defaultRowHeight="15" x14ac:dyDescent="0.25"/>
  <cols>
    <col min="1" max="1" width="13.25" style="8" bestFit="1" customWidth="1"/>
    <col min="2" max="2" width="22.375" style="8" bestFit="1" customWidth="1"/>
    <col min="3" max="3" width="10.125" style="8" bestFit="1" customWidth="1"/>
    <col min="4" max="4" width="13.875" style="8" bestFit="1" customWidth="1"/>
    <col min="5" max="5" width="17.5" style="8" bestFit="1" customWidth="1"/>
    <col min="6" max="6" width="9.625" style="8" bestFit="1" customWidth="1"/>
    <col min="7" max="16384" width="9" style="8"/>
  </cols>
  <sheetData>
    <row r="1" spans="1:6" x14ac:dyDescent="0.25">
      <c r="A1" s="7" t="s">
        <v>303</v>
      </c>
      <c r="B1" s="7" t="s">
        <v>304</v>
      </c>
      <c r="C1" s="7" t="s">
        <v>305</v>
      </c>
      <c r="D1" s="7" t="s">
        <v>306</v>
      </c>
      <c r="E1" s="7" t="s">
        <v>307</v>
      </c>
      <c r="F1" s="7" t="s">
        <v>308</v>
      </c>
    </row>
    <row r="2" spans="1:6" x14ac:dyDescent="0.25">
      <c r="A2" s="5">
        <v>6001</v>
      </c>
      <c r="B2" s="5" t="s">
        <v>3</v>
      </c>
      <c r="C2" s="6">
        <v>4156.82</v>
      </c>
      <c r="D2" s="6">
        <v>721.8700000000008</v>
      </c>
      <c r="E2" s="6">
        <v>288.64999999999998</v>
      </c>
      <c r="F2" s="6">
        <f>SUM(C2:E2)</f>
        <v>5167.34</v>
      </c>
    </row>
    <row r="3" spans="1:6" x14ac:dyDescent="0.25">
      <c r="A3" s="5">
        <v>58003</v>
      </c>
      <c r="B3" s="5" t="s">
        <v>5</v>
      </c>
      <c r="C3" s="6">
        <v>224</v>
      </c>
      <c r="D3" s="6">
        <v>0</v>
      </c>
      <c r="E3" s="6">
        <v>28</v>
      </c>
      <c r="F3" s="6">
        <f t="shared" ref="F3:F66" si="0">SUM(C3:E3)</f>
        <v>252</v>
      </c>
    </row>
    <row r="4" spans="1:6" x14ac:dyDescent="0.25">
      <c r="A4" s="5">
        <v>61001</v>
      </c>
      <c r="B4" s="5" t="s">
        <v>7</v>
      </c>
      <c r="C4" s="6">
        <v>320.14999999999998</v>
      </c>
      <c r="D4" s="6">
        <v>0</v>
      </c>
      <c r="E4" s="6">
        <v>43.85</v>
      </c>
      <c r="F4" s="6">
        <f t="shared" si="0"/>
        <v>364</v>
      </c>
    </row>
    <row r="5" spans="1:6" x14ac:dyDescent="0.25">
      <c r="A5" s="5">
        <v>11001</v>
      </c>
      <c r="B5" s="5" t="s">
        <v>8</v>
      </c>
      <c r="C5" s="6">
        <v>288</v>
      </c>
      <c r="D5" s="6">
        <v>0</v>
      </c>
      <c r="E5" s="6">
        <v>17</v>
      </c>
      <c r="F5" s="6">
        <f t="shared" si="0"/>
        <v>305</v>
      </c>
    </row>
    <row r="6" spans="1:6" x14ac:dyDescent="0.25">
      <c r="A6" s="5">
        <v>38001</v>
      </c>
      <c r="B6" s="5" t="s">
        <v>10</v>
      </c>
      <c r="C6" s="6">
        <v>269</v>
      </c>
      <c r="D6" s="6">
        <v>0</v>
      </c>
      <c r="E6" s="6">
        <v>32</v>
      </c>
      <c r="F6" s="6">
        <f t="shared" si="0"/>
        <v>301</v>
      </c>
    </row>
    <row r="7" spans="1:6" x14ac:dyDescent="0.25">
      <c r="A7" s="5">
        <v>21001</v>
      </c>
      <c r="B7" s="5" t="s">
        <v>12</v>
      </c>
      <c r="C7" s="6">
        <v>209</v>
      </c>
      <c r="D7" s="6">
        <v>2.95</v>
      </c>
      <c r="E7" s="6">
        <v>23</v>
      </c>
      <c r="F7" s="6">
        <f t="shared" si="0"/>
        <v>234.95</v>
      </c>
    </row>
    <row r="8" spans="1:6" x14ac:dyDescent="0.25">
      <c r="A8" s="5">
        <v>4001</v>
      </c>
      <c r="B8" s="5" t="s">
        <v>14</v>
      </c>
      <c r="C8" s="6">
        <v>212.13</v>
      </c>
      <c r="D8" s="6">
        <v>0</v>
      </c>
      <c r="E8" s="6">
        <v>23.87</v>
      </c>
      <c r="F8" s="6">
        <f t="shared" si="0"/>
        <v>236</v>
      </c>
    </row>
    <row r="9" spans="1:6" x14ac:dyDescent="0.25">
      <c r="A9" s="5">
        <v>49001</v>
      </c>
      <c r="B9" s="5" t="s">
        <v>16</v>
      </c>
      <c r="C9" s="6">
        <v>548.04999999999995</v>
      </c>
      <c r="D9" s="6">
        <v>0</v>
      </c>
      <c r="E9" s="6">
        <v>22.95</v>
      </c>
      <c r="F9" s="6">
        <f t="shared" si="0"/>
        <v>571</v>
      </c>
    </row>
    <row r="10" spans="1:6" x14ac:dyDescent="0.25">
      <c r="A10" s="5">
        <v>9001</v>
      </c>
      <c r="B10" s="5" t="s">
        <v>18</v>
      </c>
      <c r="C10" s="6">
        <v>1243.78</v>
      </c>
      <c r="D10" s="6">
        <v>0</v>
      </c>
      <c r="E10" s="6">
        <v>186.17</v>
      </c>
      <c r="F10" s="6">
        <f t="shared" si="0"/>
        <v>1429.95</v>
      </c>
    </row>
    <row r="11" spans="1:6" x14ac:dyDescent="0.25">
      <c r="A11" s="5">
        <v>3001</v>
      </c>
      <c r="B11" s="5" t="s">
        <v>20</v>
      </c>
      <c r="C11" s="6">
        <v>414</v>
      </c>
      <c r="D11" s="6">
        <v>0</v>
      </c>
      <c r="E11" s="6">
        <v>45</v>
      </c>
      <c r="F11" s="6">
        <f t="shared" si="0"/>
        <v>459</v>
      </c>
    </row>
    <row r="12" spans="1:6" x14ac:dyDescent="0.25">
      <c r="A12" s="5">
        <v>61002</v>
      </c>
      <c r="B12" s="5" t="s">
        <v>22</v>
      </c>
      <c r="C12" s="6">
        <v>609.45000000000005</v>
      </c>
      <c r="D12" s="6">
        <v>0</v>
      </c>
      <c r="E12" s="6">
        <v>76.150000000000006</v>
      </c>
      <c r="F12" s="6">
        <f t="shared" si="0"/>
        <v>685.6</v>
      </c>
    </row>
    <row r="13" spans="1:6" x14ac:dyDescent="0.25">
      <c r="A13" s="5">
        <v>52001</v>
      </c>
      <c r="B13" s="5" t="s">
        <v>24</v>
      </c>
      <c r="C13" s="6">
        <v>118</v>
      </c>
      <c r="D13" s="6">
        <v>0</v>
      </c>
      <c r="E13" s="6">
        <v>50</v>
      </c>
      <c r="F13" s="6">
        <f t="shared" si="0"/>
        <v>168</v>
      </c>
    </row>
    <row r="14" spans="1:6" x14ac:dyDescent="0.25">
      <c r="A14" s="5">
        <v>4002</v>
      </c>
      <c r="B14" s="5" t="s">
        <v>26</v>
      </c>
      <c r="C14" s="6">
        <v>548.08000000000004</v>
      </c>
      <c r="D14" s="6">
        <v>0</v>
      </c>
      <c r="E14" s="6">
        <v>45.120000000000005</v>
      </c>
      <c r="F14" s="6">
        <f t="shared" si="0"/>
        <v>593.20000000000005</v>
      </c>
    </row>
    <row r="15" spans="1:6" x14ac:dyDescent="0.25">
      <c r="A15" s="5">
        <v>22001</v>
      </c>
      <c r="B15" s="5" t="s">
        <v>28</v>
      </c>
      <c r="C15" s="6">
        <v>75</v>
      </c>
      <c r="D15" s="6">
        <v>0</v>
      </c>
      <c r="E15" s="6">
        <v>3</v>
      </c>
      <c r="F15" s="6">
        <f t="shared" si="0"/>
        <v>78</v>
      </c>
    </row>
    <row r="16" spans="1:6" x14ac:dyDescent="0.25">
      <c r="A16" s="5">
        <v>49002</v>
      </c>
      <c r="B16" s="5" t="s">
        <v>30</v>
      </c>
      <c r="C16" s="6">
        <v>5210.59</v>
      </c>
      <c r="D16" s="6">
        <v>0</v>
      </c>
      <c r="E16" s="6">
        <v>344.32</v>
      </c>
      <c r="F16" s="6">
        <f t="shared" si="0"/>
        <v>5554.91</v>
      </c>
    </row>
    <row r="17" spans="1:6" x14ac:dyDescent="0.25">
      <c r="A17" s="5">
        <v>30003</v>
      </c>
      <c r="B17" s="5" t="s">
        <v>32</v>
      </c>
      <c r="C17" s="6">
        <v>304.3</v>
      </c>
      <c r="D17" s="6">
        <v>0</v>
      </c>
      <c r="E17" s="6">
        <v>40.700000000000003</v>
      </c>
      <c r="F17" s="6">
        <f t="shared" si="0"/>
        <v>345</v>
      </c>
    </row>
    <row r="18" spans="1:6" x14ac:dyDescent="0.25">
      <c r="A18" s="5">
        <v>45004</v>
      </c>
      <c r="B18" s="5" t="s">
        <v>34</v>
      </c>
      <c r="C18" s="6">
        <v>479</v>
      </c>
      <c r="D18" s="6">
        <v>0</v>
      </c>
      <c r="E18" s="6">
        <v>38</v>
      </c>
      <c r="F18" s="6">
        <f t="shared" si="0"/>
        <v>517</v>
      </c>
    </row>
    <row r="19" spans="1:6" x14ac:dyDescent="0.25">
      <c r="A19" s="5">
        <v>5001</v>
      </c>
      <c r="B19" s="5" t="s">
        <v>36</v>
      </c>
      <c r="C19" s="6">
        <v>3454.61</v>
      </c>
      <c r="D19" s="6">
        <v>136.67000000000002</v>
      </c>
      <c r="E19" s="6">
        <v>281.45</v>
      </c>
      <c r="F19" s="6">
        <f t="shared" si="0"/>
        <v>3872.73</v>
      </c>
    </row>
    <row r="20" spans="1:6" x14ac:dyDescent="0.25">
      <c r="A20" s="5">
        <v>26002</v>
      </c>
      <c r="B20" s="5" t="s">
        <v>38</v>
      </c>
      <c r="C20" s="6">
        <v>212</v>
      </c>
      <c r="D20" s="6">
        <v>0</v>
      </c>
      <c r="E20" s="6">
        <v>41</v>
      </c>
      <c r="F20" s="6">
        <f t="shared" si="0"/>
        <v>253</v>
      </c>
    </row>
    <row r="21" spans="1:6" x14ac:dyDescent="0.25">
      <c r="A21" s="5">
        <v>43001</v>
      </c>
      <c r="B21" s="5" t="s">
        <v>40</v>
      </c>
      <c r="C21" s="6">
        <v>299.14</v>
      </c>
      <c r="D21" s="6">
        <v>0</v>
      </c>
      <c r="E21" s="6">
        <v>7</v>
      </c>
      <c r="F21" s="6">
        <f t="shared" si="0"/>
        <v>306.14</v>
      </c>
    </row>
    <row r="22" spans="1:6" x14ac:dyDescent="0.25">
      <c r="A22" s="5">
        <v>41001</v>
      </c>
      <c r="B22" s="5" t="s">
        <v>42</v>
      </c>
      <c r="C22" s="6">
        <v>875.45</v>
      </c>
      <c r="D22" s="6">
        <v>0</v>
      </c>
      <c r="E22" s="6">
        <v>77.949999999999989</v>
      </c>
      <c r="F22" s="6">
        <f t="shared" si="0"/>
        <v>953.40000000000009</v>
      </c>
    </row>
    <row r="23" spans="1:6" x14ac:dyDescent="0.25">
      <c r="A23" s="5">
        <v>28001</v>
      </c>
      <c r="B23" s="5" t="s">
        <v>44</v>
      </c>
      <c r="C23" s="6">
        <v>355.43</v>
      </c>
      <c r="D23" s="6">
        <v>0</v>
      </c>
      <c r="E23" s="6">
        <v>28.57</v>
      </c>
      <c r="F23" s="6">
        <f t="shared" si="0"/>
        <v>384</v>
      </c>
    </row>
    <row r="24" spans="1:6" x14ac:dyDescent="0.25">
      <c r="A24" s="5">
        <v>60001</v>
      </c>
      <c r="B24" s="5" t="s">
        <v>46</v>
      </c>
      <c r="C24" s="6">
        <v>230.5</v>
      </c>
      <c r="D24" s="6">
        <v>0</v>
      </c>
      <c r="E24" s="6">
        <v>30</v>
      </c>
      <c r="F24" s="6">
        <f t="shared" si="0"/>
        <v>260.5</v>
      </c>
    </row>
    <row r="25" spans="1:6" x14ac:dyDescent="0.25">
      <c r="A25" s="5">
        <v>7001</v>
      </c>
      <c r="B25" s="5" t="s">
        <v>48</v>
      </c>
      <c r="C25" s="6">
        <v>849.86</v>
      </c>
      <c r="D25" s="6">
        <v>139</v>
      </c>
      <c r="E25" s="6">
        <v>35.14</v>
      </c>
      <c r="F25" s="6">
        <f t="shared" si="0"/>
        <v>1024</v>
      </c>
    </row>
    <row r="26" spans="1:6" x14ac:dyDescent="0.25">
      <c r="A26" s="5">
        <v>39001</v>
      </c>
      <c r="B26" s="5" t="s">
        <v>50</v>
      </c>
      <c r="C26" s="6">
        <v>543</v>
      </c>
      <c r="D26" s="6">
        <v>0</v>
      </c>
      <c r="E26" s="6">
        <v>13</v>
      </c>
      <c r="F26" s="6">
        <f t="shared" si="0"/>
        <v>556</v>
      </c>
    </row>
    <row r="27" spans="1:6" x14ac:dyDescent="0.25">
      <c r="A27" s="5">
        <v>12002</v>
      </c>
      <c r="B27" s="5" t="s">
        <v>52</v>
      </c>
      <c r="C27" s="6">
        <v>477</v>
      </c>
      <c r="D27" s="6">
        <v>0</v>
      </c>
      <c r="E27" s="6">
        <v>28</v>
      </c>
      <c r="F27" s="6">
        <f t="shared" si="0"/>
        <v>505</v>
      </c>
    </row>
    <row r="28" spans="1:6" x14ac:dyDescent="0.25">
      <c r="A28" s="5">
        <v>50005</v>
      </c>
      <c r="B28" s="5" t="s">
        <v>54</v>
      </c>
      <c r="C28" s="6">
        <v>334</v>
      </c>
      <c r="D28" s="6">
        <v>0</v>
      </c>
      <c r="E28" s="6">
        <v>21</v>
      </c>
      <c r="F28" s="6">
        <f t="shared" si="0"/>
        <v>355</v>
      </c>
    </row>
    <row r="29" spans="1:6" x14ac:dyDescent="0.25">
      <c r="A29" s="5">
        <v>59003</v>
      </c>
      <c r="B29" s="5" t="s">
        <v>386</v>
      </c>
      <c r="C29" s="6">
        <v>143.72999999999999</v>
      </c>
      <c r="D29" s="6">
        <v>0</v>
      </c>
      <c r="E29" s="6">
        <v>19</v>
      </c>
      <c r="F29" s="6">
        <f t="shared" si="0"/>
        <v>162.72999999999999</v>
      </c>
    </row>
    <row r="30" spans="1:6" x14ac:dyDescent="0.25">
      <c r="A30" s="5">
        <v>21003</v>
      </c>
      <c r="B30" s="5" t="s">
        <v>55</v>
      </c>
      <c r="C30" s="6">
        <v>264.17</v>
      </c>
      <c r="D30" s="6">
        <v>28.8</v>
      </c>
      <c r="E30" s="6">
        <v>89.35</v>
      </c>
      <c r="F30" s="6">
        <f t="shared" si="0"/>
        <v>382.32000000000005</v>
      </c>
    </row>
    <row r="31" spans="1:6" x14ac:dyDescent="0.25">
      <c r="A31" s="5">
        <v>16001</v>
      </c>
      <c r="B31" s="5" t="s">
        <v>56</v>
      </c>
      <c r="C31" s="6">
        <v>843.46</v>
      </c>
      <c r="D31" s="6">
        <v>0</v>
      </c>
      <c r="E31" s="6">
        <v>196.60999999999999</v>
      </c>
      <c r="F31" s="6">
        <f t="shared" si="0"/>
        <v>1040.07</v>
      </c>
    </row>
    <row r="32" spans="1:6" x14ac:dyDescent="0.25">
      <c r="A32" s="5">
        <v>61008</v>
      </c>
      <c r="B32" s="5" t="s">
        <v>58</v>
      </c>
      <c r="C32" s="6">
        <v>1295.17</v>
      </c>
      <c r="D32" s="6">
        <v>0</v>
      </c>
      <c r="E32" s="6">
        <v>63.48</v>
      </c>
      <c r="F32" s="6">
        <f t="shared" si="0"/>
        <v>1358.65</v>
      </c>
    </row>
    <row r="33" spans="1:6" x14ac:dyDescent="0.25">
      <c r="A33" s="5">
        <v>38002</v>
      </c>
      <c r="B33" s="5" t="s">
        <v>60</v>
      </c>
      <c r="C33" s="6">
        <v>359</v>
      </c>
      <c r="D33" s="6">
        <v>0</v>
      </c>
      <c r="E33" s="6">
        <v>27</v>
      </c>
      <c r="F33" s="6">
        <f t="shared" si="0"/>
        <v>386</v>
      </c>
    </row>
    <row r="34" spans="1:6" x14ac:dyDescent="0.25">
      <c r="A34" s="5">
        <v>49003</v>
      </c>
      <c r="B34" s="5" t="s">
        <v>62</v>
      </c>
      <c r="C34" s="6">
        <v>941.57</v>
      </c>
      <c r="D34" s="6">
        <v>219.0500000000001</v>
      </c>
      <c r="E34" s="6">
        <v>87.329999999999984</v>
      </c>
      <c r="F34" s="6">
        <f t="shared" si="0"/>
        <v>1247.95</v>
      </c>
    </row>
    <row r="35" spans="1:6" x14ac:dyDescent="0.25">
      <c r="A35" s="5">
        <v>5006</v>
      </c>
      <c r="B35" s="5" t="s">
        <v>64</v>
      </c>
      <c r="C35" s="6">
        <v>417</v>
      </c>
      <c r="D35" s="6">
        <v>0</v>
      </c>
      <c r="E35" s="6">
        <v>16</v>
      </c>
      <c r="F35" s="6">
        <f t="shared" si="0"/>
        <v>433</v>
      </c>
    </row>
    <row r="36" spans="1:6" x14ac:dyDescent="0.25">
      <c r="A36" s="5">
        <v>19004</v>
      </c>
      <c r="B36" s="5" t="s">
        <v>66</v>
      </c>
      <c r="C36" s="6">
        <v>502</v>
      </c>
      <c r="D36" s="6">
        <v>0</v>
      </c>
      <c r="E36" s="6">
        <v>33</v>
      </c>
      <c r="F36" s="6">
        <f t="shared" si="0"/>
        <v>535</v>
      </c>
    </row>
    <row r="37" spans="1:6" x14ac:dyDescent="0.25">
      <c r="A37" s="5">
        <v>56002</v>
      </c>
      <c r="B37" s="5" t="s">
        <v>68</v>
      </c>
      <c r="C37" s="6">
        <v>136</v>
      </c>
      <c r="D37" s="6">
        <v>0</v>
      </c>
      <c r="E37" s="6">
        <v>7</v>
      </c>
      <c r="F37" s="6">
        <f t="shared" si="0"/>
        <v>143</v>
      </c>
    </row>
    <row r="38" spans="1:6" x14ac:dyDescent="0.25">
      <c r="A38" s="5">
        <v>51001</v>
      </c>
      <c r="B38" s="5" t="s">
        <v>70</v>
      </c>
      <c r="C38" s="6">
        <v>2847.69</v>
      </c>
      <c r="D38" s="6">
        <v>0</v>
      </c>
      <c r="E38" s="6">
        <v>665.32</v>
      </c>
      <c r="F38" s="6">
        <f t="shared" si="0"/>
        <v>3513.01</v>
      </c>
    </row>
    <row r="39" spans="1:6" x14ac:dyDescent="0.25">
      <c r="A39" s="5">
        <v>64002</v>
      </c>
      <c r="B39" s="5" t="s">
        <v>72</v>
      </c>
      <c r="C39" s="6">
        <v>362</v>
      </c>
      <c r="D39" s="6">
        <v>0</v>
      </c>
      <c r="E39" s="6">
        <v>10</v>
      </c>
      <c r="F39" s="6">
        <f t="shared" si="0"/>
        <v>372</v>
      </c>
    </row>
    <row r="40" spans="1:6" x14ac:dyDescent="0.25">
      <c r="A40" s="5">
        <v>20001</v>
      </c>
      <c r="B40" s="5" t="s">
        <v>74</v>
      </c>
      <c r="C40" s="6">
        <v>369</v>
      </c>
      <c r="D40" s="6">
        <v>0</v>
      </c>
      <c r="E40" s="6">
        <v>127</v>
      </c>
      <c r="F40" s="6">
        <f t="shared" si="0"/>
        <v>496</v>
      </c>
    </row>
    <row r="41" spans="1:6" x14ac:dyDescent="0.25">
      <c r="A41" s="5">
        <v>23001</v>
      </c>
      <c r="B41" s="5" t="s">
        <v>76</v>
      </c>
      <c r="C41" s="6">
        <v>105.34</v>
      </c>
      <c r="D41" s="6">
        <v>0</v>
      </c>
      <c r="E41" s="6">
        <v>19.66</v>
      </c>
      <c r="F41" s="6">
        <f t="shared" si="0"/>
        <v>125</v>
      </c>
    </row>
    <row r="42" spans="1:6" x14ac:dyDescent="0.25">
      <c r="A42" s="5">
        <v>22005</v>
      </c>
      <c r="B42" s="5" t="s">
        <v>78</v>
      </c>
      <c r="C42" s="6">
        <v>149</v>
      </c>
      <c r="D42" s="6">
        <v>0</v>
      </c>
      <c r="E42" s="6">
        <v>14</v>
      </c>
      <c r="F42" s="6">
        <f t="shared" si="0"/>
        <v>163</v>
      </c>
    </row>
    <row r="43" spans="1:6" x14ac:dyDescent="0.25">
      <c r="A43" s="5">
        <v>16002</v>
      </c>
      <c r="B43" s="5" t="s">
        <v>80</v>
      </c>
      <c r="C43" s="6">
        <v>14</v>
      </c>
      <c r="D43" s="6">
        <v>0</v>
      </c>
      <c r="E43" s="6">
        <v>16</v>
      </c>
      <c r="F43" s="6">
        <f t="shared" si="0"/>
        <v>30</v>
      </c>
    </row>
    <row r="44" spans="1:6" x14ac:dyDescent="0.25">
      <c r="A44" s="5">
        <v>61007</v>
      </c>
      <c r="B44" s="5" t="s">
        <v>82</v>
      </c>
      <c r="C44" s="6">
        <v>687.23</v>
      </c>
      <c r="D44" s="6">
        <v>0</v>
      </c>
      <c r="E44" s="6">
        <v>45.769999999999996</v>
      </c>
      <c r="F44" s="6">
        <f t="shared" si="0"/>
        <v>733</v>
      </c>
    </row>
    <row r="45" spans="1:6" x14ac:dyDescent="0.25">
      <c r="A45" s="5">
        <v>5003</v>
      </c>
      <c r="B45" s="5" t="s">
        <v>84</v>
      </c>
      <c r="C45" s="6">
        <v>348.44</v>
      </c>
      <c r="D45" s="6">
        <v>0</v>
      </c>
      <c r="E45" s="6">
        <v>54.81</v>
      </c>
      <c r="F45" s="6">
        <f t="shared" si="0"/>
        <v>403.25</v>
      </c>
    </row>
    <row r="46" spans="1:6" x14ac:dyDescent="0.25">
      <c r="A46" s="5">
        <v>28002</v>
      </c>
      <c r="B46" s="5" t="s">
        <v>86</v>
      </c>
      <c r="C46" s="6">
        <v>275.14</v>
      </c>
      <c r="D46" s="6">
        <v>0</v>
      </c>
      <c r="E46" s="6">
        <v>15.86</v>
      </c>
      <c r="F46" s="6">
        <f t="shared" si="0"/>
        <v>291</v>
      </c>
    </row>
    <row r="47" spans="1:6" x14ac:dyDescent="0.25">
      <c r="A47" s="5">
        <v>17001</v>
      </c>
      <c r="B47" s="5" t="s">
        <v>88</v>
      </c>
      <c r="C47" s="6">
        <v>273</v>
      </c>
      <c r="D47" s="6">
        <v>0</v>
      </c>
      <c r="E47" s="6">
        <v>10</v>
      </c>
      <c r="F47" s="6">
        <f t="shared" si="0"/>
        <v>283</v>
      </c>
    </row>
    <row r="48" spans="1:6" x14ac:dyDescent="0.25">
      <c r="A48" s="5">
        <v>44001</v>
      </c>
      <c r="B48" s="5" t="s">
        <v>90</v>
      </c>
      <c r="C48" s="6">
        <v>169.4</v>
      </c>
      <c r="D48" s="6">
        <v>0</v>
      </c>
      <c r="E48" s="6">
        <v>17</v>
      </c>
      <c r="F48" s="6">
        <f t="shared" si="0"/>
        <v>186.4</v>
      </c>
    </row>
    <row r="49" spans="1:6" x14ac:dyDescent="0.25">
      <c r="A49" s="5">
        <v>46002</v>
      </c>
      <c r="B49" s="5" t="s">
        <v>92</v>
      </c>
      <c r="C49" s="6">
        <v>182.8</v>
      </c>
      <c r="D49" s="6">
        <v>0</v>
      </c>
      <c r="E49" s="6">
        <v>14</v>
      </c>
      <c r="F49" s="6">
        <f t="shared" si="0"/>
        <v>196.8</v>
      </c>
    </row>
    <row r="50" spans="1:6" x14ac:dyDescent="0.25">
      <c r="A50" s="5">
        <v>24004</v>
      </c>
      <c r="B50" s="5" t="s">
        <v>94</v>
      </c>
      <c r="C50" s="6">
        <v>387</v>
      </c>
      <c r="D50" s="6">
        <v>0</v>
      </c>
      <c r="E50" s="6">
        <v>34</v>
      </c>
      <c r="F50" s="6">
        <f t="shared" si="0"/>
        <v>421</v>
      </c>
    </row>
    <row r="51" spans="1:6" x14ac:dyDescent="0.25">
      <c r="A51" s="5">
        <v>50003</v>
      </c>
      <c r="B51" s="5" t="s">
        <v>96</v>
      </c>
      <c r="C51" s="6">
        <v>690</v>
      </c>
      <c r="D51" s="6">
        <v>0</v>
      </c>
      <c r="E51" s="6">
        <v>47.15</v>
      </c>
      <c r="F51" s="6">
        <f t="shared" si="0"/>
        <v>737.15</v>
      </c>
    </row>
    <row r="52" spans="1:6" x14ac:dyDescent="0.25">
      <c r="A52" s="5">
        <v>14001</v>
      </c>
      <c r="B52" s="5" t="s">
        <v>98</v>
      </c>
      <c r="C52" s="6">
        <v>362.37</v>
      </c>
      <c r="D52" s="6">
        <v>0</v>
      </c>
      <c r="E52" s="6">
        <v>11.8</v>
      </c>
      <c r="F52" s="6">
        <f t="shared" si="0"/>
        <v>374.17</v>
      </c>
    </row>
    <row r="53" spans="1:6" x14ac:dyDescent="0.25">
      <c r="A53" s="5">
        <v>6002</v>
      </c>
      <c r="B53" s="5" t="s">
        <v>100</v>
      </c>
      <c r="C53" s="6">
        <v>161</v>
      </c>
      <c r="D53" s="6">
        <v>0</v>
      </c>
      <c r="E53" s="6">
        <v>12</v>
      </c>
      <c r="F53" s="6">
        <f t="shared" si="0"/>
        <v>173</v>
      </c>
    </row>
    <row r="54" spans="1:6" x14ac:dyDescent="0.25">
      <c r="A54" s="5">
        <v>33001</v>
      </c>
      <c r="B54" s="5" t="s">
        <v>102</v>
      </c>
      <c r="C54" s="6">
        <v>426.85</v>
      </c>
      <c r="D54" s="6">
        <v>35.450000000000003</v>
      </c>
      <c r="E54" s="6">
        <v>42.05</v>
      </c>
      <c r="F54" s="6">
        <f t="shared" si="0"/>
        <v>504.35</v>
      </c>
    </row>
    <row r="55" spans="1:6" x14ac:dyDescent="0.25">
      <c r="A55" s="5">
        <v>49004</v>
      </c>
      <c r="B55" s="5" t="s">
        <v>104</v>
      </c>
      <c r="C55" s="6">
        <v>464.12</v>
      </c>
      <c r="D55" s="6">
        <v>0</v>
      </c>
      <c r="E55" s="6">
        <v>40.880000000000003</v>
      </c>
      <c r="F55" s="6">
        <f t="shared" si="0"/>
        <v>505</v>
      </c>
    </row>
    <row r="56" spans="1:6" x14ac:dyDescent="0.25">
      <c r="A56" s="5">
        <v>63001</v>
      </c>
      <c r="B56" s="5" t="s">
        <v>106</v>
      </c>
      <c r="C56" s="6">
        <v>248</v>
      </c>
      <c r="D56" s="6">
        <v>0</v>
      </c>
      <c r="E56" s="6">
        <v>9</v>
      </c>
      <c r="F56" s="6">
        <f t="shared" si="0"/>
        <v>257</v>
      </c>
    </row>
    <row r="57" spans="1:6" x14ac:dyDescent="0.25">
      <c r="A57" s="5">
        <v>53001</v>
      </c>
      <c r="B57" s="5" t="s">
        <v>108</v>
      </c>
      <c r="C57" s="6">
        <v>211.8</v>
      </c>
      <c r="D57" s="6">
        <v>0</v>
      </c>
      <c r="E57" s="6">
        <v>13.2</v>
      </c>
      <c r="F57" s="6">
        <f t="shared" si="0"/>
        <v>225</v>
      </c>
    </row>
    <row r="58" spans="1:6" x14ac:dyDescent="0.25">
      <c r="A58" s="5">
        <v>26004</v>
      </c>
      <c r="B58" s="5" t="s">
        <v>110</v>
      </c>
      <c r="C58" s="6">
        <v>402.58</v>
      </c>
      <c r="D58" s="6">
        <v>0</v>
      </c>
      <c r="E58" s="6">
        <v>39.22</v>
      </c>
      <c r="F58" s="6">
        <f t="shared" si="0"/>
        <v>441.79999999999995</v>
      </c>
    </row>
    <row r="59" spans="1:6" x14ac:dyDescent="0.25">
      <c r="A59" s="5">
        <v>6006</v>
      </c>
      <c r="B59" s="5" t="s">
        <v>112</v>
      </c>
      <c r="C59" s="6">
        <v>563</v>
      </c>
      <c r="D59" s="6">
        <v>0</v>
      </c>
      <c r="E59" s="6">
        <v>44.6</v>
      </c>
      <c r="F59" s="6">
        <f t="shared" si="0"/>
        <v>607.6</v>
      </c>
    </row>
    <row r="60" spans="1:6" x14ac:dyDescent="0.25">
      <c r="A60" s="5">
        <v>27001</v>
      </c>
      <c r="B60" s="5" t="s">
        <v>114</v>
      </c>
      <c r="C60" s="6">
        <v>316.38</v>
      </c>
      <c r="D60" s="6">
        <v>0</v>
      </c>
      <c r="E60" s="6">
        <v>17.62</v>
      </c>
      <c r="F60" s="6">
        <f t="shared" si="0"/>
        <v>334</v>
      </c>
    </row>
    <row r="61" spans="1:6" x14ac:dyDescent="0.25">
      <c r="A61" s="5">
        <v>28003</v>
      </c>
      <c r="B61" s="5" t="s">
        <v>116</v>
      </c>
      <c r="C61" s="6">
        <v>843</v>
      </c>
      <c r="D61" s="6">
        <v>0</v>
      </c>
      <c r="E61" s="6">
        <v>83</v>
      </c>
      <c r="F61" s="6">
        <f t="shared" si="0"/>
        <v>926</v>
      </c>
    </row>
    <row r="62" spans="1:6" x14ac:dyDescent="0.25">
      <c r="A62" s="5">
        <v>30001</v>
      </c>
      <c r="B62" s="5" t="s">
        <v>118</v>
      </c>
      <c r="C62" s="6">
        <v>341</v>
      </c>
      <c r="D62" s="6">
        <v>0</v>
      </c>
      <c r="E62" s="6">
        <v>35</v>
      </c>
      <c r="F62" s="6">
        <f t="shared" si="0"/>
        <v>376</v>
      </c>
    </row>
    <row r="63" spans="1:6" x14ac:dyDescent="0.25">
      <c r="A63" s="5">
        <v>31001</v>
      </c>
      <c r="B63" s="5" t="s">
        <v>120</v>
      </c>
      <c r="C63" s="6">
        <v>235.5</v>
      </c>
      <c r="D63" s="6">
        <v>0</v>
      </c>
      <c r="E63" s="6">
        <v>31.5</v>
      </c>
      <c r="F63" s="6">
        <f t="shared" si="0"/>
        <v>267</v>
      </c>
    </row>
    <row r="64" spans="1:6" x14ac:dyDescent="0.25">
      <c r="A64" s="5">
        <v>41002</v>
      </c>
      <c r="B64" s="5" t="s">
        <v>122</v>
      </c>
      <c r="C64" s="6">
        <v>6364.85</v>
      </c>
      <c r="D64" s="6">
        <v>1421.0100000000016</v>
      </c>
      <c r="E64" s="6">
        <v>377.51</v>
      </c>
      <c r="F64" s="6">
        <f t="shared" si="0"/>
        <v>8163.3700000000026</v>
      </c>
    </row>
    <row r="65" spans="1:6" x14ac:dyDescent="0.25">
      <c r="A65" s="5">
        <v>14002</v>
      </c>
      <c r="B65" s="5" t="s">
        <v>124</v>
      </c>
      <c r="C65" s="6">
        <v>145</v>
      </c>
      <c r="D65" s="6">
        <v>0</v>
      </c>
      <c r="E65" s="6">
        <v>10</v>
      </c>
      <c r="F65" s="6">
        <f t="shared" si="0"/>
        <v>155</v>
      </c>
    </row>
    <row r="66" spans="1:6" x14ac:dyDescent="0.25">
      <c r="A66" s="5">
        <v>10001</v>
      </c>
      <c r="B66" s="5" t="s">
        <v>126</v>
      </c>
      <c r="C66" s="6">
        <v>138.5</v>
      </c>
      <c r="D66" s="6">
        <v>0</v>
      </c>
      <c r="E66" s="6">
        <v>23.75</v>
      </c>
      <c r="F66" s="6">
        <f t="shared" si="0"/>
        <v>162.25</v>
      </c>
    </row>
    <row r="67" spans="1:6" x14ac:dyDescent="0.25">
      <c r="A67" s="5">
        <v>34002</v>
      </c>
      <c r="B67" s="5" t="s">
        <v>128</v>
      </c>
      <c r="C67" s="6">
        <v>220.26</v>
      </c>
      <c r="D67" s="6">
        <v>0</v>
      </c>
      <c r="E67" s="6">
        <v>9.75</v>
      </c>
      <c r="F67" s="6">
        <f t="shared" ref="F67:F129" si="1">SUM(C67:E67)</f>
        <v>230.01</v>
      </c>
    </row>
    <row r="68" spans="1:6" x14ac:dyDescent="0.25">
      <c r="A68" s="5">
        <v>51002</v>
      </c>
      <c r="B68" s="5" t="s">
        <v>130</v>
      </c>
      <c r="C68" s="6">
        <v>499.2</v>
      </c>
      <c r="D68" s="6">
        <v>0</v>
      </c>
      <c r="E68" s="6">
        <v>70.899999999999991</v>
      </c>
      <c r="F68" s="6">
        <f t="shared" si="1"/>
        <v>570.1</v>
      </c>
    </row>
    <row r="69" spans="1:6" x14ac:dyDescent="0.25">
      <c r="A69" s="5">
        <v>56006</v>
      </c>
      <c r="B69" s="5" t="s">
        <v>132</v>
      </c>
      <c r="C69" s="6">
        <v>217</v>
      </c>
      <c r="D69" s="6">
        <v>0</v>
      </c>
      <c r="E69" s="6">
        <v>20</v>
      </c>
      <c r="F69" s="6">
        <f t="shared" si="1"/>
        <v>237</v>
      </c>
    </row>
    <row r="70" spans="1:6" x14ac:dyDescent="0.25">
      <c r="A70" s="5">
        <v>23002</v>
      </c>
      <c r="B70" s="5" t="s">
        <v>134</v>
      </c>
      <c r="C70" s="6">
        <v>660.42</v>
      </c>
      <c r="D70" s="6">
        <v>20.98</v>
      </c>
      <c r="E70" s="6">
        <v>182.79999999999995</v>
      </c>
      <c r="F70" s="6">
        <f t="shared" si="1"/>
        <v>864.19999999999993</v>
      </c>
    </row>
    <row r="71" spans="1:6" x14ac:dyDescent="0.25">
      <c r="A71" s="5">
        <v>53002</v>
      </c>
      <c r="B71" s="5" t="s">
        <v>136</v>
      </c>
      <c r="C71" s="6">
        <v>102</v>
      </c>
      <c r="D71" s="6">
        <v>0</v>
      </c>
      <c r="E71" s="6">
        <v>15</v>
      </c>
      <c r="F71" s="6">
        <f t="shared" si="1"/>
        <v>117</v>
      </c>
    </row>
    <row r="72" spans="1:6" x14ac:dyDescent="0.25">
      <c r="A72" s="5">
        <v>48003</v>
      </c>
      <c r="B72" s="5" t="s">
        <v>138</v>
      </c>
      <c r="C72" s="6">
        <v>334</v>
      </c>
      <c r="D72" s="6">
        <v>0</v>
      </c>
      <c r="E72" s="6">
        <v>26</v>
      </c>
      <c r="F72" s="6">
        <f t="shared" si="1"/>
        <v>360</v>
      </c>
    </row>
    <row r="73" spans="1:6" x14ac:dyDescent="0.25">
      <c r="A73" s="5">
        <v>2002</v>
      </c>
      <c r="B73" s="5" t="s">
        <v>140</v>
      </c>
      <c r="C73" s="6">
        <v>3048.21</v>
      </c>
      <c r="D73" s="6">
        <v>249.08999999999997</v>
      </c>
      <c r="E73" s="6">
        <v>163.65</v>
      </c>
      <c r="F73" s="6">
        <f t="shared" si="1"/>
        <v>3460.9500000000003</v>
      </c>
    </row>
    <row r="74" spans="1:6" x14ac:dyDescent="0.25">
      <c r="A74" s="5">
        <v>22006</v>
      </c>
      <c r="B74" s="5" t="s">
        <v>142</v>
      </c>
      <c r="C74" s="6">
        <v>432</v>
      </c>
      <c r="D74" s="6">
        <v>0</v>
      </c>
      <c r="E74" s="6">
        <v>3</v>
      </c>
      <c r="F74" s="6">
        <f t="shared" si="1"/>
        <v>435</v>
      </c>
    </row>
    <row r="75" spans="1:6" x14ac:dyDescent="0.25">
      <c r="A75" s="5">
        <v>13003</v>
      </c>
      <c r="B75" s="5" t="s">
        <v>144</v>
      </c>
      <c r="C75" s="6">
        <v>274.22000000000003</v>
      </c>
      <c r="D75" s="6">
        <v>0</v>
      </c>
      <c r="E75" s="6">
        <v>16.920000000000002</v>
      </c>
      <c r="F75" s="6">
        <f t="shared" si="1"/>
        <v>291.14000000000004</v>
      </c>
    </row>
    <row r="76" spans="1:6" x14ac:dyDescent="0.25">
      <c r="A76" s="5">
        <v>2003</v>
      </c>
      <c r="B76" s="5" t="s">
        <v>146</v>
      </c>
      <c r="C76" s="6">
        <v>200.25</v>
      </c>
      <c r="D76" s="6">
        <v>0</v>
      </c>
      <c r="E76" s="6">
        <v>41.89</v>
      </c>
      <c r="F76" s="6">
        <f t="shared" si="1"/>
        <v>242.14</v>
      </c>
    </row>
    <row r="77" spans="1:6" x14ac:dyDescent="0.25">
      <c r="A77" s="5">
        <v>37003</v>
      </c>
      <c r="B77" s="5" t="s">
        <v>148</v>
      </c>
      <c r="C77" s="6">
        <v>173.14</v>
      </c>
      <c r="D77" s="6">
        <v>0</v>
      </c>
      <c r="E77" s="6">
        <v>13.86</v>
      </c>
      <c r="F77" s="6">
        <f t="shared" si="1"/>
        <v>187</v>
      </c>
    </row>
    <row r="78" spans="1:6" x14ac:dyDescent="0.25">
      <c r="A78" s="5">
        <v>35002</v>
      </c>
      <c r="B78" s="5" t="s">
        <v>150</v>
      </c>
      <c r="C78" s="6">
        <v>279.83</v>
      </c>
      <c r="D78" s="6">
        <v>0</v>
      </c>
      <c r="E78" s="6">
        <v>38</v>
      </c>
      <c r="F78" s="6">
        <f t="shared" si="1"/>
        <v>317.83</v>
      </c>
    </row>
    <row r="79" spans="1:6" x14ac:dyDescent="0.25">
      <c r="A79" s="5">
        <v>7002</v>
      </c>
      <c r="B79" s="5" t="s">
        <v>152</v>
      </c>
      <c r="C79" s="6">
        <v>338</v>
      </c>
      <c r="D79" s="6">
        <v>0</v>
      </c>
      <c r="E79" s="6">
        <v>17</v>
      </c>
      <c r="F79" s="6">
        <f t="shared" si="1"/>
        <v>355</v>
      </c>
    </row>
    <row r="80" spans="1:6" x14ac:dyDescent="0.25">
      <c r="A80" s="5">
        <v>38003</v>
      </c>
      <c r="B80" s="5" t="s">
        <v>154</v>
      </c>
      <c r="C80" s="6">
        <v>168</v>
      </c>
      <c r="D80" s="6">
        <v>0</v>
      </c>
      <c r="E80" s="6">
        <v>8</v>
      </c>
      <c r="F80" s="6">
        <f t="shared" si="1"/>
        <v>176</v>
      </c>
    </row>
    <row r="81" spans="1:6" x14ac:dyDescent="0.25">
      <c r="A81" s="5">
        <v>45005</v>
      </c>
      <c r="B81" s="5" t="s">
        <v>156</v>
      </c>
      <c r="C81" s="6">
        <v>226.58</v>
      </c>
      <c r="D81" s="6">
        <v>0</v>
      </c>
      <c r="E81" s="6">
        <v>13.42</v>
      </c>
      <c r="F81" s="6">
        <f t="shared" si="1"/>
        <v>240</v>
      </c>
    </row>
    <row r="82" spans="1:6" x14ac:dyDescent="0.25">
      <c r="A82" s="5">
        <v>40001</v>
      </c>
      <c r="B82" s="5" t="s">
        <v>158</v>
      </c>
      <c r="C82" s="6">
        <v>593</v>
      </c>
      <c r="D82" s="6">
        <v>0</v>
      </c>
      <c r="E82" s="6">
        <v>112</v>
      </c>
      <c r="F82" s="6">
        <f t="shared" si="1"/>
        <v>705</v>
      </c>
    </row>
    <row r="83" spans="1:6" x14ac:dyDescent="0.25">
      <c r="A83" s="5">
        <v>52004</v>
      </c>
      <c r="B83" s="5" t="s">
        <v>160</v>
      </c>
      <c r="C83" s="6">
        <v>284.2</v>
      </c>
      <c r="D83" s="6">
        <v>0</v>
      </c>
      <c r="E83" s="6">
        <v>28</v>
      </c>
      <c r="F83" s="6">
        <f t="shared" si="1"/>
        <v>312.2</v>
      </c>
    </row>
    <row r="84" spans="1:6" x14ac:dyDescent="0.25">
      <c r="A84" s="5">
        <v>41004</v>
      </c>
      <c r="B84" s="5" t="s">
        <v>162</v>
      </c>
      <c r="C84" s="6">
        <v>1142.01</v>
      </c>
      <c r="D84" s="6">
        <v>0</v>
      </c>
      <c r="E84" s="6">
        <v>103.7</v>
      </c>
      <c r="F84" s="6">
        <f t="shared" si="1"/>
        <v>1245.71</v>
      </c>
    </row>
    <row r="85" spans="1:6" x14ac:dyDescent="0.25">
      <c r="A85" s="5">
        <v>44002</v>
      </c>
      <c r="B85" s="5" t="s">
        <v>164</v>
      </c>
      <c r="C85" s="6">
        <v>193</v>
      </c>
      <c r="D85" s="6">
        <v>0</v>
      </c>
      <c r="E85" s="6">
        <v>10</v>
      </c>
      <c r="F85" s="6">
        <f t="shared" si="1"/>
        <v>203</v>
      </c>
    </row>
    <row r="86" spans="1:6" x14ac:dyDescent="0.25">
      <c r="A86" s="5">
        <v>42001</v>
      </c>
      <c r="B86" s="5" t="s">
        <v>166</v>
      </c>
      <c r="C86" s="6">
        <v>312</v>
      </c>
      <c r="D86" s="6">
        <v>0</v>
      </c>
      <c r="E86" s="6">
        <v>16</v>
      </c>
      <c r="F86" s="6">
        <f t="shared" si="1"/>
        <v>328</v>
      </c>
    </row>
    <row r="87" spans="1:6" x14ac:dyDescent="0.25">
      <c r="A87" s="5">
        <v>39002</v>
      </c>
      <c r="B87" s="5" t="s">
        <v>168</v>
      </c>
      <c r="C87" s="6">
        <v>1182.55</v>
      </c>
      <c r="D87" s="6">
        <v>54.259999999999991</v>
      </c>
      <c r="E87" s="6">
        <v>85.05</v>
      </c>
      <c r="F87" s="6">
        <f t="shared" si="1"/>
        <v>1321.86</v>
      </c>
    </row>
    <row r="88" spans="1:6" x14ac:dyDescent="0.25">
      <c r="A88" s="5">
        <v>60003</v>
      </c>
      <c r="B88" s="5" t="s">
        <v>170</v>
      </c>
      <c r="C88" s="6">
        <v>177</v>
      </c>
      <c r="D88" s="6">
        <v>2.97</v>
      </c>
      <c r="E88" s="6">
        <v>32.799999999999997</v>
      </c>
      <c r="F88" s="6">
        <f t="shared" si="1"/>
        <v>212.76999999999998</v>
      </c>
    </row>
    <row r="89" spans="1:6" x14ac:dyDescent="0.25">
      <c r="A89" s="5">
        <v>43007</v>
      </c>
      <c r="B89" s="5" t="s">
        <v>172</v>
      </c>
      <c r="C89" s="6">
        <v>415.76</v>
      </c>
      <c r="D89" s="6">
        <v>0</v>
      </c>
      <c r="E89" s="6">
        <v>41.239999999999995</v>
      </c>
      <c r="F89" s="6">
        <f t="shared" si="1"/>
        <v>457</v>
      </c>
    </row>
    <row r="90" spans="1:6" x14ac:dyDescent="0.25">
      <c r="A90" s="5">
        <v>15001</v>
      </c>
      <c r="B90" s="5" t="s">
        <v>174</v>
      </c>
      <c r="C90" s="6">
        <v>136</v>
      </c>
      <c r="D90" s="6">
        <v>0</v>
      </c>
      <c r="E90" s="6">
        <v>11</v>
      </c>
      <c r="F90" s="6">
        <f t="shared" si="1"/>
        <v>147</v>
      </c>
    </row>
    <row r="91" spans="1:6" x14ac:dyDescent="0.25">
      <c r="A91" s="5">
        <v>15002</v>
      </c>
      <c r="B91" s="5" t="s">
        <v>176</v>
      </c>
      <c r="C91" s="6">
        <v>387.8</v>
      </c>
      <c r="D91" s="6">
        <v>0</v>
      </c>
      <c r="E91" s="6">
        <v>18.2</v>
      </c>
      <c r="F91" s="6">
        <f t="shared" si="1"/>
        <v>406</v>
      </c>
    </row>
    <row r="92" spans="1:6" x14ac:dyDescent="0.25">
      <c r="A92" s="5">
        <v>46001</v>
      </c>
      <c r="B92" s="5" t="s">
        <v>178</v>
      </c>
      <c r="C92" s="6">
        <v>2947.56</v>
      </c>
      <c r="D92" s="6">
        <v>0</v>
      </c>
      <c r="E92" s="6">
        <v>562.2600000000001</v>
      </c>
      <c r="F92" s="6">
        <f t="shared" si="1"/>
        <v>3509.82</v>
      </c>
    </row>
    <row r="93" spans="1:6" x14ac:dyDescent="0.25">
      <c r="A93" s="5">
        <v>33002</v>
      </c>
      <c r="B93" s="5" t="s">
        <v>180</v>
      </c>
      <c r="C93" s="6">
        <v>246.8</v>
      </c>
      <c r="D93" s="6">
        <v>4</v>
      </c>
      <c r="E93" s="6">
        <v>17</v>
      </c>
      <c r="F93" s="6">
        <f t="shared" si="1"/>
        <v>267.8</v>
      </c>
    </row>
    <row r="94" spans="1:6" x14ac:dyDescent="0.25">
      <c r="A94" s="5">
        <v>25004</v>
      </c>
      <c r="B94" s="5" t="s">
        <v>182</v>
      </c>
      <c r="C94" s="6">
        <v>1021.43</v>
      </c>
      <c r="D94" s="6">
        <v>86.220000000000098</v>
      </c>
      <c r="E94" s="6">
        <v>101.79999999999998</v>
      </c>
      <c r="F94" s="6">
        <f t="shared" si="1"/>
        <v>1209.45</v>
      </c>
    </row>
    <row r="95" spans="1:6" x14ac:dyDescent="0.25">
      <c r="A95" s="5">
        <v>29004</v>
      </c>
      <c r="B95" s="5" t="s">
        <v>184</v>
      </c>
      <c r="C95" s="6">
        <v>465.03</v>
      </c>
      <c r="D95" s="6">
        <v>59.97</v>
      </c>
      <c r="E95" s="6">
        <v>13</v>
      </c>
      <c r="F95" s="6">
        <f t="shared" si="1"/>
        <v>538</v>
      </c>
    </row>
    <row r="96" spans="1:6" x14ac:dyDescent="0.25">
      <c r="A96" s="5">
        <v>17002</v>
      </c>
      <c r="B96" s="5" t="s">
        <v>186</v>
      </c>
      <c r="C96" s="6">
        <v>2583.56</v>
      </c>
      <c r="D96" s="6">
        <v>226.16</v>
      </c>
      <c r="E96" s="6">
        <v>112.79</v>
      </c>
      <c r="F96" s="6">
        <f t="shared" si="1"/>
        <v>2922.5099999999998</v>
      </c>
    </row>
    <row r="97" spans="1:6" x14ac:dyDescent="0.25">
      <c r="A97" s="5">
        <v>62006</v>
      </c>
      <c r="B97" s="5" t="s">
        <v>188</v>
      </c>
      <c r="C97" s="6">
        <v>584.29999999999995</v>
      </c>
      <c r="D97" s="6">
        <v>0</v>
      </c>
      <c r="E97" s="6">
        <v>49.7</v>
      </c>
      <c r="F97" s="6">
        <f t="shared" si="1"/>
        <v>634</v>
      </c>
    </row>
    <row r="98" spans="1:6" x14ac:dyDescent="0.25">
      <c r="A98" s="5">
        <v>43002</v>
      </c>
      <c r="B98" s="5" t="s">
        <v>190</v>
      </c>
      <c r="C98" s="6">
        <v>252</v>
      </c>
      <c r="D98" s="6">
        <v>0</v>
      </c>
      <c r="E98" s="6">
        <v>8</v>
      </c>
      <c r="F98" s="6">
        <f t="shared" si="1"/>
        <v>260</v>
      </c>
    </row>
    <row r="99" spans="1:6" x14ac:dyDescent="0.25">
      <c r="A99" s="5">
        <v>17003</v>
      </c>
      <c r="B99" s="5" t="s">
        <v>192</v>
      </c>
      <c r="C99" s="6">
        <v>246</v>
      </c>
      <c r="D99" s="6">
        <v>0</v>
      </c>
      <c r="E99" s="6">
        <v>3</v>
      </c>
      <c r="F99" s="6">
        <f t="shared" si="1"/>
        <v>249</v>
      </c>
    </row>
    <row r="100" spans="1:6" x14ac:dyDescent="0.25">
      <c r="A100" s="5">
        <v>51003</v>
      </c>
      <c r="B100" s="5" t="s">
        <v>194</v>
      </c>
      <c r="C100" s="6">
        <v>263.22000000000003</v>
      </c>
      <c r="D100" s="6">
        <v>0</v>
      </c>
      <c r="E100" s="6">
        <v>49.78</v>
      </c>
      <c r="F100" s="6">
        <f t="shared" si="1"/>
        <v>313</v>
      </c>
    </row>
    <row r="101" spans="1:6" x14ac:dyDescent="0.25">
      <c r="A101" s="5">
        <v>9002</v>
      </c>
      <c r="B101" s="5" t="s">
        <v>196</v>
      </c>
      <c r="C101" s="6">
        <v>192.67</v>
      </c>
      <c r="D101" s="6">
        <v>0</v>
      </c>
      <c r="E101" s="6">
        <v>84.330000000000013</v>
      </c>
      <c r="F101" s="6">
        <f t="shared" si="1"/>
        <v>277</v>
      </c>
    </row>
    <row r="102" spans="1:6" x14ac:dyDescent="0.25">
      <c r="A102" s="5">
        <v>56007</v>
      </c>
      <c r="B102" s="5" t="s">
        <v>198</v>
      </c>
      <c r="C102" s="6">
        <v>380</v>
      </c>
      <c r="D102" s="6">
        <v>7</v>
      </c>
      <c r="E102" s="6">
        <v>6</v>
      </c>
      <c r="F102" s="6">
        <f t="shared" si="1"/>
        <v>393</v>
      </c>
    </row>
    <row r="103" spans="1:6" x14ac:dyDescent="0.25">
      <c r="A103" s="5">
        <v>23003</v>
      </c>
      <c r="B103" s="5" t="s">
        <v>200</v>
      </c>
      <c r="C103" s="6">
        <v>106</v>
      </c>
      <c r="D103" s="6">
        <v>0</v>
      </c>
      <c r="E103" s="6">
        <v>7.8</v>
      </c>
      <c r="F103" s="6">
        <f t="shared" si="1"/>
        <v>113.8</v>
      </c>
    </row>
    <row r="104" spans="1:6" x14ac:dyDescent="0.25">
      <c r="A104" s="5">
        <v>65001</v>
      </c>
      <c r="B104" s="5" t="s">
        <v>202</v>
      </c>
      <c r="C104" s="6">
        <v>1632.46</v>
      </c>
      <c r="D104" s="6">
        <v>442.74</v>
      </c>
      <c r="E104" s="6">
        <v>63</v>
      </c>
      <c r="F104" s="6">
        <f t="shared" si="1"/>
        <v>2138.1999999999998</v>
      </c>
    </row>
    <row r="105" spans="1:6" x14ac:dyDescent="0.25">
      <c r="A105" s="5">
        <v>39006</v>
      </c>
      <c r="B105" s="5" t="s">
        <v>358</v>
      </c>
      <c r="C105" s="6">
        <v>194</v>
      </c>
      <c r="D105" s="6">
        <v>0</v>
      </c>
      <c r="E105" s="6">
        <v>14</v>
      </c>
      <c r="F105" s="6">
        <f t="shared" si="1"/>
        <v>208</v>
      </c>
    </row>
    <row r="106" spans="1:6" x14ac:dyDescent="0.25">
      <c r="A106" s="5">
        <v>60004</v>
      </c>
      <c r="B106" s="5" t="s">
        <v>203</v>
      </c>
      <c r="C106" s="6">
        <v>461.17</v>
      </c>
      <c r="D106" s="6">
        <v>0</v>
      </c>
      <c r="E106" s="6">
        <v>65.83</v>
      </c>
      <c r="F106" s="6">
        <f t="shared" si="1"/>
        <v>527</v>
      </c>
    </row>
    <row r="107" spans="1:6" x14ac:dyDescent="0.25">
      <c r="A107" s="5">
        <v>33003</v>
      </c>
      <c r="B107" s="5" t="s">
        <v>205</v>
      </c>
      <c r="C107" s="6">
        <v>530.20000000000005</v>
      </c>
      <c r="D107" s="6">
        <v>0</v>
      </c>
      <c r="E107" s="6">
        <v>28.8</v>
      </c>
      <c r="F107" s="6">
        <f t="shared" si="1"/>
        <v>559</v>
      </c>
    </row>
    <row r="108" spans="1:6" x14ac:dyDescent="0.25">
      <c r="A108" s="5">
        <v>32002</v>
      </c>
      <c r="B108" s="5" t="s">
        <v>207</v>
      </c>
      <c r="C108" s="6">
        <v>2639.48</v>
      </c>
      <c r="D108" s="6">
        <v>184.56</v>
      </c>
      <c r="E108" s="6">
        <v>170.4</v>
      </c>
      <c r="F108" s="6">
        <f t="shared" si="1"/>
        <v>2994.44</v>
      </c>
    </row>
    <row r="109" spans="1:6" x14ac:dyDescent="0.25">
      <c r="A109" s="5">
        <v>1001</v>
      </c>
      <c r="B109" s="5" t="s">
        <v>209</v>
      </c>
      <c r="C109" s="6">
        <v>247</v>
      </c>
      <c r="D109" s="6">
        <v>0</v>
      </c>
      <c r="E109" s="6">
        <v>8</v>
      </c>
      <c r="F109" s="6">
        <f t="shared" si="1"/>
        <v>255</v>
      </c>
    </row>
    <row r="110" spans="1:6" x14ac:dyDescent="0.25">
      <c r="A110" s="5">
        <v>11005</v>
      </c>
      <c r="B110" s="5" t="s">
        <v>211</v>
      </c>
      <c r="C110" s="6">
        <v>521.86</v>
      </c>
      <c r="D110" s="6">
        <v>57.6</v>
      </c>
      <c r="E110" s="6">
        <v>46.599999999999994</v>
      </c>
      <c r="F110" s="6">
        <f t="shared" si="1"/>
        <v>626.06000000000006</v>
      </c>
    </row>
    <row r="111" spans="1:6" x14ac:dyDescent="0.25">
      <c r="A111" s="5">
        <v>51004</v>
      </c>
      <c r="B111" s="5" t="s">
        <v>335</v>
      </c>
      <c r="C111" s="6">
        <v>11947.25</v>
      </c>
      <c r="D111" s="6">
        <v>1554.26</v>
      </c>
      <c r="E111" s="6">
        <v>1833.25</v>
      </c>
      <c r="F111" s="6">
        <f t="shared" si="1"/>
        <v>15334.76</v>
      </c>
    </row>
    <row r="112" spans="1:6" x14ac:dyDescent="0.25">
      <c r="A112" s="5">
        <v>56004</v>
      </c>
      <c r="B112" s="5" t="s">
        <v>214</v>
      </c>
      <c r="C112" s="6">
        <v>502.58</v>
      </c>
      <c r="D112" s="6">
        <v>0</v>
      </c>
      <c r="E112" s="6">
        <v>9.870000000000001</v>
      </c>
      <c r="F112" s="6">
        <f t="shared" si="1"/>
        <v>512.44999999999993</v>
      </c>
    </row>
    <row r="113" spans="1:6" x14ac:dyDescent="0.25">
      <c r="A113" s="5">
        <v>54004</v>
      </c>
      <c r="B113" s="5" t="s">
        <v>216</v>
      </c>
      <c r="C113" s="6">
        <v>213</v>
      </c>
      <c r="D113" s="6">
        <v>0</v>
      </c>
      <c r="E113" s="6">
        <v>17</v>
      </c>
      <c r="F113" s="6">
        <f t="shared" si="1"/>
        <v>230</v>
      </c>
    </row>
    <row r="114" spans="1:6" x14ac:dyDescent="0.25">
      <c r="A114" s="5">
        <v>55005</v>
      </c>
      <c r="B114" s="5" t="s">
        <v>218</v>
      </c>
      <c r="C114" s="6">
        <v>209</v>
      </c>
      <c r="D114" s="6">
        <v>0</v>
      </c>
      <c r="E114" s="6">
        <v>11</v>
      </c>
      <c r="F114" s="6">
        <f t="shared" si="1"/>
        <v>220</v>
      </c>
    </row>
    <row r="115" spans="1:6" x14ac:dyDescent="0.25">
      <c r="A115" s="5">
        <v>4003</v>
      </c>
      <c r="B115" s="5" t="s">
        <v>220</v>
      </c>
      <c r="C115" s="6">
        <v>244.76</v>
      </c>
      <c r="D115" s="6">
        <v>0</v>
      </c>
      <c r="E115" s="6">
        <v>17.619999999999997</v>
      </c>
      <c r="F115" s="6">
        <f t="shared" si="1"/>
        <v>262.38</v>
      </c>
    </row>
    <row r="116" spans="1:6" x14ac:dyDescent="0.25">
      <c r="A116" s="5">
        <v>62005</v>
      </c>
      <c r="B116" s="5" t="s">
        <v>222</v>
      </c>
      <c r="C116" s="6">
        <v>177</v>
      </c>
      <c r="D116" s="6">
        <v>0</v>
      </c>
      <c r="E116" s="6">
        <v>20</v>
      </c>
      <c r="F116" s="6">
        <f t="shared" si="1"/>
        <v>197</v>
      </c>
    </row>
    <row r="117" spans="1:6" x14ac:dyDescent="0.25">
      <c r="A117" s="5">
        <v>49005</v>
      </c>
      <c r="B117" s="5" t="s">
        <v>224</v>
      </c>
      <c r="C117" s="6">
        <v>24136.59</v>
      </c>
      <c r="D117" s="6">
        <v>2702.4200000000005</v>
      </c>
      <c r="E117" s="6">
        <v>1782.8</v>
      </c>
      <c r="F117" s="6">
        <f t="shared" si="1"/>
        <v>28621.81</v>
      </c>
    </row>
    <row r="118" spans="1:6" x14ac:dyDescent="0.25">
      <c r="A118" s="5">
        <v>5005</v>
      </c>
      <c r="B118" s="5" t="s">
        <v>226</v>
      </c>
      <c r="C118" s="6">
        <v>755.59</v>
      </c>
      <c r="D118" s="6">
        <v>42.849999999999994</v>
      </c>
      <c r="E118" s="6">
        <v>39.08</v>
      </c>
      <c r="F118" s="6">
        <f t="shared" si="1"/>
        <v>837.5200000000001</v>
      </c>
    </row>
    <row r="119" spans="1:6" x14ac:dyDescent="0.25">
      <c r="A119" s="5">
        <v>54002</v>
      </c>
      <c r="B119" s="5" t="s">
        <v>228</v>
      </c>
      <c r="C119" s="6">
        <v>953</v>
      </c>
      <c r="D119" s="6">
        <v>0</v>
      </c>
      <c r="E119" s="6">
        <v>96</v>
      </c>
      <c r="F119" s="6">
        <f t="shared" si="1"/>
        <v>1049</v>
      </c>
    </row>
    <row r="120" spans="1:6" x14ac:dyDescent="0.25">
      <c r="A120" s="5">
        <v>26005</v>
      </c>
      <c r="B120" s="5" t="s">
        <v>230</v>
      </c>
      <c r="C120" s="6">
        <v>76</v>
      </c>
      <c r="D120" s="6">
        <v>0</v>
      </c>
      <c r="E120" s="6">
        <v>14</v>
      </c>
      <c r="F120" s="6">
        <f t="shared" si="1"/>
        <v>90</v>
      </c>
    </row>
    <row r="121" spans="1:6" x14ac:dyDescent="0.25">
      <c r="A121" s="5">
        <v>40002</v>
      </c>
      <c r="B121" s="5" t="s">
        <v>232</v>
      </c>
      <c r="C121" s="6">
        <v>2304.0300000000002</v>
      </c>
      <c r="D121" s="6">
        <v>87.58</v>
      </c>
      <c r="E121" s="6">
        <v>487.13000000000005</v>
      </c>
      <c r="F121" s="6">
        <f t="shared" si="1"/>
        <v>2878.7400000000002</v>
      </c>
    </row>
    <row r="122" spans="1:6" x14ac:dyDescent="0.25">
      <c r="A122" s="5">
        <v>57001</v>
      </c>
      <c r="B122" s="5" t="s">
        <v>234</v>
      </c>
      <c r="C122" s="6">
        <v>417.85</v>
      </c>
      <c r="D122" s="6">
        <v>0</v>
      </c>
      <c r="E122" s="6">
        <v>31.29</v>
      </c>
      <c r="F122" s="6">
        <f t="shared" si="1"/>
        <v>449.14000000000004</v>
      </c>
    </row>
    <row r="123" spans="1:6" x14ac:dyDescent="0.25">
      <c r="A123" s="5">
        <v>54006</v>
      </c>
      <c r="B123" s="5" t="s">
        <v>236</v>
      </c>
      <c r="C123" s="6">
        <v>164</v>
      </c>
      <c r="D123" s="6">
        <v>0</v>
      </c>
      <c r="E123" s="6">
        <v>20</v>
      </c>
      <c r="F123" s="6">
        <f t="shared" si="1"/>
        <v>184</v>
      </c>
    </row>
    <row r="124" spans="1:6" x14ac:dyDescent="0.25">
      <c r="A124" s="5">
        <v>41005</v>
      </c>
      <c r="B124" s="5" t="s">
        <v>238</v>
      </c>
      <c r="C124" s="6">
        <v>2536.39</v>
      </c>
      <c r="D124" s="6">
        <v>0</v>
      </c>
      <c r="E124" s="6">
        <v>111.12</v>
      </c>
      <c r="F124" s="6">
        <f t="shared" si="1"/>
        <v>2647.5099999999998</v>
      </c>
    </row>
    <row r="125" spans="1:6" x14ac:dyDescent="0.25">
      <c r="A125" s="5">
        <v>20003</v>
      </c>
      <c r="B125" s="5" t="s">
        <v>240</v>
      </c>
      <c r="C125" s="6">
        <v>346</v>
      </c>
      <c r="D125" s="6">
        <v>0</v>
      </c>
      <c r="E125" s="6">
        <v>29</v>
      </c>
      <c r="F125" s="6">
        <f t="shared" si="1"/>
        <v>375</v>
      </c>
    </row>
    <row r="126" spans="1:6" x14ac:dyDescent="0.25">
      <c r="A126" s="5">
        <v>66001</v>
      </c>
      <c r="B126" s="5" t="s">
        <v>242</v>
      </c>
      <c r="C126" s="6">
        <v>1961.5</v>
      </c>
      <c r="D126" s="6">
        <v>24.9</v>
      </c>
      <c r="E126" s="6">
        <v>71</v>
      </c>
      <c r="F126" s="6">
        <f t="shared" si="1"/>
        <v>2057.4</v>
      </c>
    </row>
    <row r="127" spans="1:6" x14ac:dyDescent="0.25">
      <c r="A127" s="5">
        <v>33005</v>
      </c>
      <c r="B127" s="5" t="s">
        <v>244</v>
      </c>
      <c r="C127" s="6">
        <v>150</v>
      </c>
      <c r="D127" s="6">
        <v>0</v>
      </c>
      <c r="E127" s="6">
        <v>31</v>
      </c>
      <c r="F127" s="6">
        <f t="shared" si="1"/>
        <v>181</v>
      </c>
    </row>
    <row r="128" spans="1:6" x14ac:dyDescent="0.25">
      <c r="A128" s="5">
        <v>49006</v>
      </c>
      <c r="B128" s="5" t="s">
        <v>245</v>
      </c>
      <c r="C128" s="6">
        <v>997.5</v>
      </c>
      <c r="D128" s="6">
        <v>0</v>
      </c>
      <c r="E128" s="6">
        <v>73</v>
      </c>
      <c r="F128" s="6">
        <f t="shared" si="1"/>
        <v>1070.5</v>
      </c>
    </row>
    <row r="129" spans="1:6" x14ac:dyDescent="0.25">
      <c r="A129" s="5">
        <v>13001</v>
      </c>
      <c r="B129" s="5" t="s">
        <v>247</v>
      </c>
      <c r="C129" s="6">
        <v>1305.81</v>
      </c>
      <c r="D129" s="6">
        <v>78.759999999999991</v>
      </c>
      <c r="E129" s="6">
        <v>120.46000000000001</v>
      </c>
      <c r="F129" s="6">
        <f t="shared" si="1"/>
        <v>1505.03</v>
      </c>
    </row>
    <row r="130" spans="1:6" x14ac:dyDescent="0.25">
      <c r="A130" s="5">
        <v>60006</v>
      </c>
      <c r="B130" s="5" t="s">
        <v>249</v>
      </c>
      <c r="C130" s="6">
        <v>385.8</v>
      </c>
      <c r="D130" s="6">
        <v>0</v>
      </c>
      <c r="E130" s="6">
        <v>32.4</v>
      </c>
      <c r="F130" s="6">
        <f t="shared" ref="F130:F148" si="2">SUM(C130:E130)</f>
        <v>418.2</v>
      </c>
    </row>
    <row r="131" spans="1:6" x14ac:dyDescent="0.25">
      <c r="A131" s="5">
        <v>11004</v>
      </c>
      <c r="B131" s="5" t="s">
        <v>250</v>
      </c>
      <c r="C131" s="6">
        <v>841.13</v>
      </c>
      <c r="D131" s="6">
        <v>0</v>
      </c>
      <c r="E131" s="6">
        <v>18</v>
      </c>
      <c r="F131" s="6">
        <f t="shared" si="2"/>
        <v>859.13</v>
      </c>
    </row>
    <row r="132" spans="1:6" x14ac:dyDescent="0.25">
      <c r="A132" s="5">
        <v>15003</v>
      </c>
      <c r="B132" s="5" t="s">
        <v>434</v>
      </c>
      <c r="C132" s="6">
        <v>159</v>
      </c>
      <c r="D132" s="6">
        <v>0</v>
      </c>
      <c r="E132" s="6">
        <v>2</v>
      </c>
      <c r="F132" s="6">
        <f>SUM(C132:E132)</f>
        <v>161</v>
      </c>
    </row>
    <row r="133" spans="1:6" x14ac:dyDescent="0.25">
      <c r="A133" s="5">
        <v>51005</v>
      </c>
      <c r="B133" s="5" t="s">
        <v>252</v>
      </c>
      <c r="C133" s="6">
        <v>278.16000000000003</v>
      </c>
      <c r="D133" s="6">
        <v>0</v>
      </c>
      <c r="E133" s="6">
        <v>29.839999999999996</v>
      </c>
      <c r="F133" s="6">
        <f t="shared" si="2"/>
        <v>308</v>
      </c>
    </row>
    <row r="134" spans="1:6" x14ac:dyDescent="0.25">
      <c r="A134" s="5">
        <v>6005</v>
      </c>
      <c r="B134" s="5" t="s">
        <v>254</v>
      </c>
      <c r="C134" s="6">
        <v>311</v>
      </c>
      <c r="D134" s="6">
        <v>0</v>
      </c>
      <c r="E134" s="6">
        <v>4</v>
      </c>
      <c r="F134" s="6">
        <f t="shared" si="2"/>
        <v>315</v>
      </c>
    </row>
    <row r="135" spans="1:6" x14ac:dyDescent="0.25">
      <c r="A135" s="5">
        <v>14004</v>
      </c>
      <c r="B135" s="5" t="s">
        <v>256</v>
      </c>
      <c r="C135" s="6">
        <v>3387.89</v>
      </c>
      <c r="D135" s="6">
        <v>524.1099999999999</v>
      </c>
      <c r="E135" s="6">
        <v>249.95000000000002</v>
      </c>
      <c r="F135" s="6">
        <f t="shared" si="2"/>
        <v>4161.95</v>
      </c>
    </row>
    <row r="136" spans="1:6" x14ac:dyDescent="0.25">
      <c r="A136" s="5">
        <v>18003</v>
      </c>
      <c r="B136" s="5" t="s">
        <v>258</v>
      </c>
      <c r="C136" s="6">
        <v>157.13999999999999</v>
      </c>
      <c r="D136" s="6">
        <v>0</v>
      </c>
      <c r="E136" s="6">
        <v>20</v>
      </c>
      <c r="F136" s="6">
        <f t="shared" si="2"/>
        <v>177.14</v>
      </c>
    </row>
    <row r="137" spans="1:6" x14ac:dyDescent="0.25">
      <c r="A137" s="5">
        <v>14005</v>
      </c>
      <c r="B137" s="5" t="s">
        <v>260</v>
      </c>
      <c r="C137" s="6">
        <v>271</v>
      </c>
      <c r="D137" s="6">
        <v>0</v>
      </c>
      <c r="E137" s="6">
        <v>31</v>
      </c>
      <c r="F137" s="6">
        <f t="shared" si="2"/>
        <v>302</v>
      </c>
    </row>
    <row r="138" spans="1:6" x14ac:dyDescent="0.25">
      <c r="A138" s="5">
        <v>18005</v>
      </c>
      <c r="B138" s="5" t="s">
        <v>262</v>
      </c>
      <c r="C138" s="6">
        <v>541</v>
      </c>
      <c r="D138" s="6">
        <v>0</v>
      </c>
      <c r="E138" s="6">
        <v>32.25</v>
      </c>
      <c r="F138" s="6">
        <f t="shared" si="2"/>
        <v>573.25</v>
      </c>
    </row>
    <row r="139" spans="1:6" x14ac:dyDescent="0.25">
      <c r="A139" s="5">
        <v>36002</v>
      </c>
      <c r="B139" s="5" t="s">
        <v>264</v>
      </c>
      <c r="C139" s="6">
        <v>492.21</v>
      </c>
      <c r="D139" s="6">
        <v>0</v>
      </c>
      <c r="E139" s="6">
        <v>12.87</v>
      </c>
      <c r="F139" s="6">
        <f t="shared" si="2"/>
        <v>505.08</v>
      </c>
    </row>
    <row r="140" spans="1:6" x14ac:dyDescent="0.25">
      <c r="A140" s="5">
        <v>49007</v>
      </c>
      <c r="B140" s="5" t="s">
        <v>266</v>
      </c>
      <c r="C140" s="6">
        <v>1397.12</v>
      </c>
      <c r="D140" s="6">
        <v>0</v>
      </c>
      <c r="E140" s="6">
        <v>95.550000000000011</v>
      </c>
      <c r="F140" s="6">
        <f t="shared" si="2"/>
        <v>1492.6699999999998</v>
      </c>
    </row>
    <row r="141" spans="1:6" x14ac:dyDescent="0.25">
      <c r="A141" s="5">
        <v>1003</v>
      </c>
      <c r="B141" s="5" t="s">
        <v>268</v>
      </c>
      <c r="C141" s="6">
        <v>113</v>
      </c>
      <c r="D141" s="6">
        <v>0</v>
      </c>
      <c r="E141" s="6">
        <v>6</v>
      </c>
      <c r="F141" s="6">
        <f t="shared" si="2"/>
        <v>119</v>
      </c>
    </row>
    <row r="142" spans="1:6" x14ac:dyDescent="0.25">
      <c r="A142" s="5">
        <v>47001</v>
      </c>
      <c r="B142" s="5" t="s">
        <v>270</v>
      </c>
      <c r="C142" s="6">
        <v>380</v>
      </c>
      <c r="D142" s="6">
        <v>0</v>
      </c>
      <c r="E142" s="6">
        <v>18</v>
      </c>
      <c r="F142" s="6">
        <f t="shared" si="2"/>
        <v>398</v>
      </c>
    </row>
    <row r="143" spans="1:6" x14ac:dyDescent="0.25">
      <c r="A143" s="5">
        <v>12003</v>
      </c>
      <c r="B143" s="5" t="s">
        <v>272</v>
      </c>
      <c r="C143" s="6">
        <v>340</v>
      </c>
      <c r="D143" s="6">
        <v>0</v>
      </c>
      <c r="E143" s="6">
        <v>6</v>
      </c>
      <c r="F143" s="6">
        <f t="shared" si="2"/>
        <v>346</v>
      </c>
    </row>
    <row r="144" spans="1:6" x14ac:dyDescent="0.25">
      <c r="A144" s="5">
        <v>54007</v>
      </c>
      <c r="B144" s="5" t="s">
        <v>274</v>
      </c>
      <c r="C144" s="6">
        <v>219.78</v>
      </c>
      <c r="D144" s="6">
        <v>0</v>
      </c>
      <c r="E144" s="6">
        <v>20.72</v>
      </c>
      <c r="F144" s="6">
        <f t="shared" si="2"/>
        <v>240.5</v>
      </c>
    </row>
    <row r="145" spans="1:6" x14ac:dyDescent="0.25">
      <c r="A145" s="5">
        <v>59002</v>
      </c>
      <c r="B145" s="5" t="s">
        <v>276</v>
      </c>
      <c r="C145" s="6">
        <v>760</v>
      </c>
      <c r="D145" s="6">
        <v>0</v>
      </c>
      <c r="E145" s="6">
        <v>48</v>
      </c>
      <c r="F145" s="6">
        <f t="shared" si="2"/>
        <v>808</v>
      </c>
    </row>
    <row r="146" spans="1:6" x14ac:dyDescent="0.25">
      <c r="A146" s="5">
        <v>2006</v>
      </c>
      <c r="B146" s="5" t="s">
        <v>278</v>
      </c>
      <c r="C146" s="6">
        <v>289</v>
      </c>
      <c r="D146" s="6">
        <v>0</v>
      </c>
      <c r="E146" s="6">
        <v>19.920000000000002</v>
      </c>
      <c r="F146" s="6">
        <f t="shared" si="2"/>
        <v>308.92</v>
      </c>
    </row>
    <row r="147" spans="1:6" x14ac:dyDescent="0.25">
      <c r="A147" s="5">
        <v>55004</v>
      </c>
      <c r="B147" s="5" t="s">
        <v>280</v>
      </c>
      <c r="C147" s="6">
        <v>231.3</v>
      </c>
      <c r="D147" s="6">
        <v>0</v>
      </c>
      <c r="E147" s="6">
        <v>16</v>
      </c>
      <c r="F147" s="6">
        <f t="shared" si="2"/>
        <v>247.3</v>
      </c>
    </row>
    <row r="148" spans="1:6" x14ac:dyDescent="0.25">
      <c r="A148" s="5">
        <v>63003</v>
      </c>
      <c r="B148" s="5" t="s">
        <v>282</v>
      </c>
      <c r="C148" s="6">
        <v>2783.05</v>
      </c>
      <c r="D148" s="6">
        <v>228.92999999999992</v>
      </c>
      <c r="E148" s="6">
        <v>179.29000000000002</v>
      </c>
      <c r="F148" s="6">
        <f t="shared" si="2"/>
        <v>3191.27</v>
      </c>
    </row>
    <row r="149" spans="1:6" x14ac:dyDescent="0.25">
      <c r="C149" s="9">
        <f>SUM(C2:C148)</f>
        <v>136093.03</v>
      </c>
      <c r="D149" s="9">
        <f t="shared" ref="D149:F149" si="3">SUM(D2:D148)</f>
        <v>9344.1600000000035</v>
      </c>
      <c r="E149" s="9">
        <f t="shared" si="3"/>
        <v>12458.04</v>
      </c>
      <c r="F149" s="9">
        <f t="shared" si="3"/>
        <v>157895.23000000004</v>
      </c>
    </row>
  </sheetData>
  <sheetProtection algorithmName="SHA-512" hashValue="l9HXcFf8APg2UbEzlgDmhvDwrc1p18ConTESQKK9LjaE+1pxB17x42ke9FN3KMj8PJQuOfS0SPdh1s4qKM/cQg==" saltValue="H/o8z21qgN3gsUJNcq0xqQ==" spinCount="100000" sheet="1" objects="1" scenarios="1"/>
  <sortState xmlns:xlrd2="http://schemas.microsoft.com/office/spreadsheetml/2017/richdata2" ref="A2:K148">
    <sortCondition ref="B2:B148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BB43D-7547-4F7B-947A-D99AF42CBF16}">
  <dimension ref="A1:X158"/>
  <sheetViews>
    <sheetView workbookViewId="0">
      <pane xSplit="2" ySplit="6" topLeftCell="C7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ColWidth="7.75" defaultRowHeight="12.75" x14ac:dyDescent="0.2"/>
  <cols>
    <col min="1" max="1" width="20.5" style="186" customWidth="1"/>
    <col min="2" max="2" width="6.375" style="186" bestFit="1" customWidth="1"/>
    <col min="3" max="4" width="12.75" style="186" bestFit="1" customWidth="1"/>
    <col min="5" max="5" width="10.5" style="186" bestFit="1" customWidth="1"/>
    <col min="6" max="6" width="12.375" style="186" bestFit="1" customWidth="1"/>
    <col min="7" max="7" width="12.75" style="186" bestFit="1" customWidth="1"/>
    <col min="8" max="8" width="11.875" style="186" bestFit="1" customWidth="1"/>
    <col min="9" max="10" width="8.75" style="186" bestFit="1" customWidth="1"/>
    <col min="11" max="11" width="6.25" style="186" bestFit="1" customWidth="1"/>
    <col min="12" max="12" width="8.5" style="186" bestFit="1" customWidth="1"/>
    <col min="13" max="13" width="10.5" style="186" bestFit="1" customWidth="1"/>
    <col min="14" max="14" width="8.625" style="186" bestFit="1" customWidth="1"/>
    <col min="15" max="15" width="10.5" style="186" bestFit="1" customWidth="1"/>
    <col min="16" max="16" width="6.625" style="186" bestFit="1" customWidth="1"/>
    <col min="17" max="17" width="7.75" style="186" bestFit="1" customWidth="1"/>
    <col min="18" max="18" width="9.625" style="186" bestFit="1" customWidth="1"/>
    <col min="19" max="19" width="12.875" style="186" customWidth="1"/>
    <col min="20" max="20" width="12.75" style="186" bestFit="1" customWidth="1"/>
    <col min="21" max="21" width="13.625" style="186" bestFit="1" customWidth="1"/>
    <col min="22" max="22" width="12.75" style="186" bestFit="1" customWidth="1"/>
    <col min="23" max="23" width="13.625" style="186" bestFit="1" customWidth="1"/>
    <col min="24" max="24" width="9.625" style="186" bestFit="1" customWidth="1"/>
    <col min="25" max="16384" width="7.75" style="186"/>
  </cols>
  <sheetData>
    <row r="1" spans="1:24" s="161" customFormat="1" ht="18.75" x14ac:dyDescent="0.3">
      <c r="A1" s="157" t="s">
        <v>428</v>
      </c>
      <c r="B1" s="158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60"/>
      <c r="U1" s="160"/>
      <c r="V1" s="160"/>
      <c r="W1" s="160"/>
      <c r="X1" s="160"/>
    </row>
    <row r="2" spans="1:24" s="163" customFormat="1" x14ac:dyDescent="0.2">
      <c r="A2" s="162" t="s">
        <v>429</v>
      </c>
      <c r="B2" s="158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62"/>
      <c r="U2" s="162"/>
      <c r="V2" s="162"/>
      <c r="W2" s="162"/>
      <c r="X2" s="162"/>
    </row>
    <row r="3" spans="1:24" s="163" customFormat="1" x14ac:dyDescent="0.2">
      <c r="A3" s="164"/>
      <c r="B3" s="165"/>
      <c r="C3" s="166" t="s">
        <v>317</v>
      </c>
      <c r="D3" s="166" t="s">
        <v>317</v>
      </c>
      <c r="E3" s="166" t="s">
        <v>317</v>
      </c>
      <c r="F3" s="166" t="s">
        <v>317</v>
      </c>
      <c r="G3" s="166" t="s">
        <v>317</v>
      </c>
      <c r="H3" s="166" t="s">
        <v>317</v>
      </c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2"/>
      <c r="U3" s="162"/>
      <c r="V3" s="162"/>
      <c r="W3" s="162"/>
      <c r="X3" s="162"/>
    </row>
    <row r="4" spans="1:24" s="163" customFormat="1" x14ac:dyDescent="0.2">
      <c r="A4" s="167"/>
      <c r="B4" s="165"/>
      <c r="C4" s="168" t="s">
        <v>318</v>
      </c>
      <c r="D4" s="169" t="s">
        <v>318</v>
      </c>
      <c r="E4" s="166"/>
      <c r="F4" s="166"/>
      <c r="G4" s="170" t="s">
        <v>318</v>
      </c>
      <c r="H4" s="170" t="s">
        <v>318</v>
      </c>
      <c r="I4" s="168" t="s">
        <v>318</v>
      </c>
      <c r="J4" s="169" t="s">
        <v>318</v>
      </c>
      <c r="K4" s="166"/>
      <c r="L4" s="166"/>
      <c r="M4" s="170" t="s">
        <v>318</v>
      </c>
      <c r="N4" s="168" t="s">
        <v>318</v>
      </c>
      <c r="O4" s="169" t="s">
        <v>318</v>
      </c>
      <c r="P4" s="166"/>
      <c r="Q4" s="166"/>
      <c r="R4" s="170" t="s">
        <v>318</v>
      </c>
      <c r="S4" s="170" t="s">
        <v>318</v>
      </c>
      <c r="T4" s="162"/>
      <c r="U4" s="162"/>
      <c r="V4" s="162"/>
      <c r="W4" s="162"/>
      <c r="X4" s="162"/>
    </row>
    <row r="5" spans="1:24" s="163" customFormat="1" ht="38.25" x14ac:dyDescent="0.2">
      <c r="A5" s="171" t="s">
        <v>304</v>
      </c>
      <c r="B5" s="172" t="s">
        <v>303</v>
      </c>
      <c r="C5" s="173" t="s">
        <v>344</v>
      </c>
      <c r="D5" s="173" t="s">
        <v>345</v>
      </c>
      <c r="E5" s="173" t="s">
        <v>346</v>
      </c>
      <c r="F5" s="173" t="s">
        <v>319</v>
      </c>
      <c r="G5" s="173" t="s">
        <v>1</v>
      </c>
      <c r="H5" s="173" t="s">
        <v>320</v>
      </c>
      <c r="I5" s="173" t="s">
        <v>321</v>
      </c>
      <c r="J5" s="173" t="s">
        <v>322</v>
      </c>
      <c r="K5" s="173" t="s">
        <v>323</v>
      </c>
      <c r="L5" s="173" t="s">
        <v>324</v>
      </c>
      <c r="M5" s="173" t="s">
        <v>325</v>
      </c>
      <c r="N5" s="173" t="s">
        <v>326</v>
      </c>
      <c r="O5" s="173" t="s">
        <v>327</v>
      </c>
      <c r="P5" s="173" t="s">
        <v>328</v>
      </c>
      <c r="Q5" s="173" t="s">
        <v>347</v>
      </c>
      <c r="R5" s="173" t="s">
        <v>329</v>
      </c>
      <c r="S5" s="173" t="s">
        <v>2</v>
      </c>
      <c r="T5" s="174" t="s">
        <v>330</v>
      </c>
      <c r="U5" s="175" t="s">
        <v>331</v>
      </c>
      <c r="V5" s="176" t="s">
        <v>332</v>
      </c>
      <c r="W5" s="173" t="s">
        <v>348</v>
      </c>
      <c r="X5" s="173" t="s">
        <v>398</v>
      </c>
    </row>
    <row r="6" spans="1:24" s="179" customFormat="1" x14ac:dyDescent="0.2">
      <c r="A6" s="177" t="s">
        <v>349</v>
      </c>
      <c r="B6" s="177" t="s">
        <v>430</v>
      </c>
      <c r="C6" s="178" t="s">
        <v>350</v>
      </c>
      <c r="D6" s="178" t="s">
        <v>351</v>
      </c>
      <c r="E6" s="178" t="s">
        <v>352</v>
      </c>
      <c r="F6" s="178" t="s">
        <v>353</v>
      </c>
      <c r="G6" s="178" t="s">
        <v>354</v>
      </c>
      <c r="H6" s="178" t="s">
        <v>355</v>
      </c>
      <c r="I6" s="178" t="s">
        <v>321</v>
      </c>
      <c r="J6" s="178" t="s">
        <v>322</v>
      </c>
      <c r="K6" s="178" t="s">
        <v>323</v>
      </c>
      <c r="L6" s="178" t="s">
        <v>324</v>
      </c>
      <c r="M6" s="178" t="s">
        <v>325</v>
      </c>
      <c r="N6" s="178" t="s">
        <v>326</v>
      </c>
      <c r="O6" s="178" t="s">
        <v>327</v>
      </c>
      <c r="P6" s="178" t="s">
        <v>328</v>
      </c>
      <c r="Q6" s="178" t="s">
        <v>356</v>
      </c>
      <c r="R6" s="178" t="s">
        <v>329</v>
      </c>
      <c r="S6" s="178" t="s">
        <v>2</v>
      </c>
    </row>
    <row r="7" spans="1:24" s="185" customFormat="1" x14ac:dyDescent="0.2">
      <c r="A7" s="180" t="s">
        <v>210</v>
      </c>
      <c r="B7" s="181">
        <v>1001</v>
      </c>
      <c r="C7" s="182">
        <v>334693959</v>
      </c>
      <c r="D7" s="182">
        <v>60597468</v>
      </c>
      <c r="E7" s="182">
        <v>823361</v>
      </c>
      <c r="F7" s="182">
        <v>3017764</v>
      </c>
      <c r="G7" s="182">
        <v>43690298</v>
      </c>
      <c r="H7" s="182">
        <v>531603</v>
      </c>
      <c r="I7" s="182">
        <v>0</v>
      </c>
      <c r="J7" s="182">
        <v>0</v>
      </c>
      <c r="K7" s="183"/>
      <c r="L7" s="183"/>
      <c r="M7" s="182">
        <v>0</v>
      </c>
      <c r="N7" s="182">
        <v>0</v>
      </c>
      <c r="O7" s="182">
        <v>0</v>
      </c>
      <c r="P7" s="182">
        <v>0</v>
      </c>
      <c r="Q7" s="182">
        <v>0</v>
      </c>
      <c r="R7" s="182">
        <v>0</v>
      </c>
      <c r="S7" s="182">
        <v>0</v>
      </c>
      <c r="T7" s="184">
        <f t="shared" ref="T7:U70" si="0">C7+I7+N7</f>
        <v>334693959</v>
      </c>
      <c r="U7" s="184">
        <f t="shared" si="0"/>
        <v>60597468</v>
      </c>
      <c r="V7" s="184">
        <f t="shared" ref="V7:V70" si="1">G7+H7+M7+R7+S7</f>
        <v>44221901</v>
      </c>
      <c r="W7" s="184">
        <f t="shared" ref="W7:W70" si="2">SUM(T7:V7)</f>
        <v>439513328</v>
      </c>
      <c r="X7" s="184">
        <f t="shared" ref="X7:X70" si="3">ROUND((W7*1.262)/1000/2,0)</f>
        <v>277333</v>
      </c>
    </row>
    <row r="8" spans="1:24" s="185" customFormat="1" x14ac:dyDescent="0.2">
      <c r="A8" s="180" t="s">
        <v>269</v>
      </c>
      <c r="B8" s="181">
        <v>1003</v>
      </c>
      <c r="C8" s="182">
        <v>273719250</v>
      </c>
      <c r="D8" s="182">
        <v>32557002</v>
      </c>
      <c r="E8" s="182">
        <v>426458</v>
      </c>
      <c r="F8" s="182">
        <v>1812204</v>
      </c>
      <c r="G8" s="182">
        <v>17336216</v>
      </c>
      <c r="H8" s="182">
        <v>1321216</v>
      </c>
      <c r="I8" s="182">
        <v>0</v>
      </c>
      <c r="J8" s="182">
        <v>0</v>
      </c>
      <c r="K8" s="183"/>
      <c r="L8" s="183"/>
      <c r="M8" s="182">
        <v>0</v>
      </c>
      <c r="N8" s="182">
        <v>0</v>
      </c>
      <c r="O8" s="182">
        <v>0</v>
      </c>
      <c r="P8" s="182">
        <v>0</v>
      </c>
      <c r="Q8" s="182">
        <v>0</v>
      </c>
      <c r="R8" s="182">
        <v>0</v>
      </c>
      <c r="S8" s="182">
        <v>0</v>
      </c>
      <c r="T8" s="184">
        <f t="shared" si="0"/>
        <v>273719250</v>
      </c>
      <c r="U8" s="184">
        <f t="shared" si="0"/>
        <v>32557002</v>
      </c>
      <c r="V8" s="184">
        <f t="shared" si="1"/>
        <v>18657432</v>
      </c>
      <c r="W8" s="184">
        <f t="shared" si="2"/>
        <v>324933684</v>
      </c>
      <c r="X8" s="184">
        <f t="shared" si="3"/>
        <v>205033</v>
      </c>
    </row>
    <row r="9" spans="1:24" s="185" customFormat="1" x14ac:dyDescent="0.2">
      <c r="A9" s="180" t="s">
        <v>141</v>
      </c>
      <c r="B9" s="181">
        <v>2002</v>
      </c>
      <c r="C9" s="182">
        <v>520510592</v>
      </c>
      <c r="D9" s="182">
        <v>732506482</v>
      </c>
      <c r="E9" s="182">
        <v>4809325</v>
      </c>
      <c r="F9" s="182">
        <v>8146884</v>
      </c>
      <c r="G9" s="182">
        <v>368356129</v>
      </c>
      <c r="H9" s="182">
        <v>62833607</v>
      </c>
      <c r="I9" s="182">
        <v>1</v>
      </c>
      <c r="J9" s="182">
        <v>1</v>
      </c>
      <c r="K9" s="183"/>
      <c r="L9" s="183"/>
      <c r="M9" s="182">
        <v>0</v>
      </c>
      <c r="N9" s="182">
        <v>0</v>
      </c>
      <c r="O9" s="182">
        <v>0</v>
      </c>
      <c r="P9" s="182">
        <v>0</v>
      </c>
      <c r="Q9" s="182">
        <v>0</v>
      </c>
      <c r="R9" s="182">
        <v>0</v>
      </c>
      <c r="S9" s="182">
        <v>0</v>
      </c>
      <c r="T9" s="184">
        <f t="shared" si="0"/>
        <v>520510593</v>
      </c>
      <c r="U9" s="184">
        <f t="shared" si="0"/>
        <v>732506483</v>
      </c>
      <c r="V9" s="184">
        <f t="shared" si="1"/>
        <v>431189736</v>
      </c>
      <c r="W9" s="184">
        <f t="shared" si="2"/>
        <v>1684206812</v>
      </c>
      <c r="X9" s="184">
        <f t="shared" si="3"/>
        <v>1062734</v>
      </c>
    </row>
    <row r="10" spans="1:24" s="185" customFormat="1" x14ac:dyDescent="0.2">
      <c r="A10" s="180" t="s">
        <v>147</v>
      </c>
      <c r="B10" s="181">
        <v>2003</v>
      </c>
      <c r="C10" s="182">
        <v>456650253</v>
      </c>
      <c r="D10" s="182">
        <v>48372422</v>
      </c>
      <c r="E10" s="182">
        <v>447475</v>
      </c>
      <c r="F10" s="182">
        <v>1842332</v>
      </c>
      <c r="G10" s="182">
        <v>16329848</v>
      </c>
      <c r="H10" s="182">
        <v>58814545</v>
      </c>
      <c r="I10" s="182">
        <v>2</v>
      </c>
      <c r="J10" s="182">
        <v>0</v>
      </c>
      <c r="K10" s="183"/>
      <c r="L10" s="183"/>
      <c r="M10" s="182">
        <v>0</v>
      </c>
      <c r="N10" s="182">
        <v>0</v>
      </c>
      <c r="O10" s="182">
        <v>0</v>
      </c>
      <c r="P10" s="182">
        <v>0</v>
      </c>
      <c r="Q10" s="182">
        <v>0</v>
      </c>
      <c r="R10" s="182">
        <v>0</v>
      </c>
      <c r="S10" s="182">
        <v>0</v>
      </c>
      <c r="T10" s="184">
        <f t="shared" si="0"/>
        <v>456650255</v>
      </c>
      <c r="U10" s="184">
        <f t="shared" si="0"/>
        <v>48372422</v>
      </c>
      <c r="V10" s="184">
        <f t="shared" si="1"/>
        <v>75144393</v>
      </c>
      <c r="W10" s="184">
        <f t="shared" si="2"/>
        <v>580167070</v>
      </c>
      <c r="X10" s="184">
        <f t="shared" si="3"/>
        <v>366085</v>
      </c>
    </row>
    <row r="11" spans="1:24" s="185" customFormat="1" x14ac:dyDescent="0.2">
      <c r="A11" s="180" t="s">
        <v>388</v>
      </c>
      <c r="B11" s="181">
        <v>2006</v>
      </c>
      <c r="C11" s="182">
        <v>463244267</v>
      </c>
      <c r="D11" s="182">
        <v>68961446</v>
      </c>
      <c r="E11" s="182">
        <v>644511</v>
      </c>
      <c r="F11" s="182">
        <v>3355733</v>
      </c>
      <c r="G11" s="182">
        <v>30774766</v>
      </c>
      <c r="H11" s="182">
        <v>10346766</v>
      </c>
      <c r="I11" s="182">
        <v>1</v>
      </c>
      <c r="J11" s="182">
        <v>1</v>
      </c>
      <c r="K11" s="183"/>
      <c r="L11" s="183"/>
      <c r="M11" s="182">
        <v>1</v>
      </c>
      <c r="N11" s="182">
        <v>0</v>
      </c>
      <c r="O11" s="182">
        <v>0</v>
      </c>
      <c r="P11" s="182">
        <v>0</v>
      </c>
      <c r="Q11" s="182">
        <v>0</v>
      </c>
      <c r="R11" s="182">
        <v>0</v>
      </c>
      <c r="S11" s="182">
        <v>0</v>
      </c>
      <c r="T11" s="184">
        <f t="shared" si="0"/>
        <v>463244268</v>
      </c>
      <c r="U11" s="184">
        <f t="shared" si="0"/>
        <v>68961447</v>
      </c>
      <c r="V11" s="184">
        <f t="shared" si="1"/>
        <v>41121533</v>
      </c>
      <c r="W11" s="184">
        <f t="shared" si="2"/>
        <v>573327248</v>
      </c>
      <c r="X11" s="184">
        <f t="shared" si="3"/>
        <v>361769</v>
      </c>
    </row>
    <row r="12" spans="1:24" s="185" customFormat="1" x14ac:dyDescent="0.2">
      <c r="A12" s="180" t="s">
        <v>21</v>
      </c>
      <c r="B12" s="181">
        <v>3001</v>
      </c>
      <c r="C12" s="182">
        <v>250996788</v>
      </c>
      <c r="D12" s="182">
        <v>45312744</v>
      </c>
      <c r="E12" s="182">
        <v>677481</v>
      </c>
      <c r="F12" s="182">
        <v>4420808</v>
      </c>
      <c r="G12" s="182">
        <v>28815681</v>
      </c>
      <c r="H12" s="182">
        <v>0</v>
      </c>
      <c r="I12" s="182">
        <v>0</v>
      </c>
      <c r="J12" s="182">
        <v>0</v>
      </c>
      <c r="K12" s="183"/>
      <c r="L12" s="183"/>
      <c r="M12" s="182">
        <v>0</v>
      </c>
      <c r="N12" s="182">
        <v>0</v>
      </c>
      <c r="O12" s="182">
        <v>0</v>
      </c>
      <c r="P12" s="182">
        <v>0</v>
      </c>
      <c r="Q12" s="182">
        <v>0</v>
      </c>
      <c r="R12" s="182">
        <v>0</v>
      </c>
      <c r="S12" s="182">
        <v>0</v>
      </c>
      <c r="T12" s="184">
        <f t="shared" si="0"/>
        <v>250996788</v>
      </c>
      <c r="U12" s="184">
        <f t="shared" si="0"/>
        <v>45312744</v>
      </c>
      <c r="V12" s="184">
        <f t="shared" si="1"/>
        <v>28815681</v>
      </c>
      <c r="W12" s="184">
        <f t="shared" si="2"/>
        <v>325125213</v>
      </c>
      <c r="X12" s="184">
        <f t="shared" si="3"/>
        <v>205154</v>
      </c>
    </row>
    <row r="13" spans="1:24" s="185" customFormat="1" x14ac:dyDescent="0.2">
      <c r="A13" s="180" t="s">
        <v>15</v>
      </c>
      <c r="B13" s="181">
        <v>4001</v>
      </c>
      <c r="C13" s="182">
        <v>202400470</v>
      </c>
      <c r="D13" s="182">
        <v>44772943</v>
      </c>
      <c r="E13" s="182">
        <v>121164</v>
      </c>
      <c r="F13" s="182">
        <v>841626</v>
      </c>
      <c r="G13" s="182">
        <v>19376487</v>
      </c>
      <c r="H13" s="182">
        <v>1014152</v>
      </c>
      <c r="I13" s="182">
        <v>3</v>
      </c>
      <c r="J13" s="182">
        <v>0</v>
      </c>
      <c r="K13" s="183"/>
      <c r="L13" s="183"/>
      <c r="M13" s="182">
        <v>0</v>
      </c>
      <c r="N13" s="182">
        <v>0</v>
      </c>
      <c r="O13" s="182">
        <v>0</v>
      </c>
      <c r="P13" s="182">
        <v>0</v>
      </c>
      <c r="Q13" s="182">
        <v>0</v>
      </c>
      <c r="R13" s="182">
        <v>0</v>
      </c>
      <c r="S13" s="182">
        <v>0</v>
      </c>
      <c r="T13" s="184">
        <f t="shared" si="0"/>
        <v>202400473</v>
      </c>
      <c r="U13" s="184">
        <f t="shared" si="0"/>
        <v>44772943</v>
      </c>
      <c r="V13" s="184">
        <f t="shared" si="1"/>
        <v>20390639</v>
      </c>
      <c r="W13" s="184">
        <f t="shared" si="2"/>
        <v>267564055</v>
      </c>
      <c r="X13" s="184">
        <f t="shared" si="3"/>
        <v>168833</v>
      </c>
    </row>
    <row r="14" spans="1:24" s="185" customFormat="1" x14ac:dyDescent="0.2">
      <c r="A14" s="180" t="s">
        <v>27</v>
      </c>
      <c r="B14" s="181">
        <v>4002</v>
      </c>
      <c r="C14" s="182">
        <v>366091181</v>
      </c>
      <c r="D14" s="182">
        <v>157705530</v>
      </c>
      <c r="E14" s="182">
        <v>1078776</v>
      </c>
      <c r="F14" s="182">
        <v>3518565</v>
      </c>
      <c r="G14" s="182">
        <v>79334812</v>
      </c>
      <c r="H14" s="182">
        <v>1349414</v>
      </c>
      <c r="I14" s="182">
        <v>2</v>
      </c>
      <c r="J14" s="182">
        <v>0</v>
      </c>
      <c r="K14" s="183"/>
      <c r="L14" s="183"/>
      <c r="M14" s="182">
        <v>0</v>
      </c>
      <c r="N14" s="182">
        <v>0</v>
      </c>
      <c r="O14" s="182">
        <v>0</v>
      </c>
      <c r="P14" s="182">
        <v>0</v>
      </c>
      <c r="Q14" s="182">
        <v>0</v>
      </c>
      <c r="R14" s="182">
        <v>0</v>
      </c>
      <c r="S14" s="182">
        <v>0</v>
      </c>
      <c r="T14" s="184">
        <f t="shared" si="0"/>
        <v>366091183</v>
      </c>
      <c r="U14" s="184">
        <f t="shared" si="0"/>
        <v>157705530</v>
      </c>
      <c r="V14" s="184">
        <f t="shared" si="1"/>
        <v>80684226</v>
      </c>
      <c r="W14" s="184">
        <f t="shared" si="2"/>
        <v>604480939</v>
      </c>
      <c r="X14" s="184">
        <f t="shared" si="3"/>
        <v>381427</v>
      </c>
    </row>
    <row r="15" spans="1:24" s="185" customFormat="1" x14ac:dyDescent="0.2">
      <c r="A15" s="180" t="s">
        <v>221</v>
      </c>
      <c r="B15" s="181">
        <v>4003</v>
      </c>
      <c r="C15" s="182">
        <v>346700463</v>
      </c>
      <c r="D15" s="182">
        <v>70027991</v>
      </c>
      <c r="E15" s="182">
        <v>252206</v>
      </c>
      <c r="F15" s="182">
        <v>2405282</v>
      </c>
      <c r="G15" s="182">
        <v>37869878</v>
      </c>
      <c r="H15" s="182">
        <v>4109871</v>
      </c>
      <c r="I15" s="182">
        <v>2</v>
      </c>
      <c r="J15" s="182">
        <v>0</v>
      </c>
      <c r="K15" s="183"/>
      <c r="L15" s="183"/>
      <c r="M15" s="182">
        <v>0</v>
      </c>
      <c r="N15" s="182">
        <v>0</v>
      </c>
      <c r="O15" s="182">
        <v>0</v>
      </c>
      <c r="P15" s="182">
        <v>0</v>
      </c>
      <c r="Q15" s="182">
        <v>0</v>
      </c>
      <c r="R15" s="182">
        <v>0</v>
      </c>
      <c r="S15" s="182">
        <v>0</v>
      </c>
      <c r="T15" s="184">
        <f t="shared" si="0"/>
        <v>346700465</v>
      </c>
      <c r="U15" s="184">
        <f t="shared" si="0"/>
        <v>70027991</v>
      </c>
      <c r="V15" s="184">
        <f t="shared" si="1"/>
        <v>41979749</v>
      </c>
      <c r="W15" s="184">
        <f t="shared" si="2"/>
        <v>458708205</v>
      </c>
      <c r="X15" s="184">
        <f t="shared" si="3"/>
        <v>289445</v>
      </c>
    </row>
    <row r="16" spans="1:24" s="185" customFormat="1" x14ac:dyDescent="0.2">
      <c r="A16" s="180" t="s">
        <v>37</v>
      </c>
      <c r="B16" s="181">
        <v>5001</v>
      </c>
      <c r="C16" s="182">
        <v>252510658</v>
      </c>
      <c r="D16" s="182">
        <v>1417954734</v>
      </c>
      <c r="E16" s="182">
        <v>7158380</v>
      </c>
      <c r="F16" s="182">
        <v>15711746</v>
      </c>
      <c r="G16" s="182">
        <v>932682725</v>
      </c>
      <c r="H16" s="182">
        <v>13331624</v>
      </c>
      <c r="I16" s="182">
        <v>0</v>
      </c>
      <c r="J16" s="182">
        <v>0</v>
      </c>
      <c r="K16" s="183"/>
      <c r="L16" s="183"/>
      <c r="M16" s="182">
        <v>1693656</v>
      </c>
      <c r="N16" s="182">
        <v>0</v>
      </c>
      <c r="O16" s="182">
        <v>0</v>
      </c>
      <c r="P16" s="182">
        <v>0</v>
      </c>
      <c r="Q16" s="182">
        <v>0</v>
      </c>
      <c r="R16" s="182">
        <v>0</v>
      </c>
      <c r="S16" s="182">
        <v>0</v>
      </c>
      <c r="T16" s="184">
        <f t="shared" si="0"/>
        <v>252510658</v>
      </c>
      <c r="U16" s="184">
        <f t="shared" si="0"/>
        <v>1417954734</v>
      </c>
      <c r="V16" s="184">
        <f t="shared" si="1"/>
        <v>947708005</v>
      </c>
      <c r="W16" s="184">
        <f t="shared" si="2"/>
        <v>2618173397</v>
      </c>
      <c r="X16" s="184">
        <f t="shared" si="3"/>
        <v>1652067</v>
      </c>
    </row>
    <row r="17" spans="1:24" s="185" customFormat="1" x14ac:dyDescent="0.2">
      <c r="A17" s="180" t="s">
        <v>85</v>
      </c>
      <c r="B17" s="181">
        <v>5003</v>
      </c>
      <c r="C17" s="182">
        <v>259799513</v>
      </c>
      <c r="D17" s="182">
        <v>76828629</v>
      </c>
      <c r="E17" s="182">
        <v>253405</v>
      </c>
      <c r="F17" s="182">
        <v>1447500</v>
      </c>
      <c r="G17" s="182">
        <v>27864013</v>
      </c>
      <c r="H17" s="182">
        <v>147729569</v>
      </c>
      <c r="I17" s="182">
        <v>0</v>
      </c>
      <c r="J17" s="182">
        <v>0</v>
      </c>
      <c r="K17" s="183"/>
      <c r="L17" s="183"/>
      <c r="M17" s="182">
        <v>0</v>
      </c>
      <c r="N17" s="182">
        <v>0</v>
      </c>
      <c r="O17" s="182">
        <v>2241800</v>
      </c>
      <c r="P17" s="182">
        <v>0</v>
      </c>
      <c r="Q17" s="182">
        <v>0</v>
      </c>
      <c r="R17" s="182">
        <v>2040830</v>
      </c>
      <c r="S17" s="182">
        <v>0</v>
      </c>
      <c r="T17" s="184">
        <f t="shared" si="0"/>
        <v>259799513</v>
      </c>
      <c r="U17" s="184">
        <f t="shared" si="0"/>
        <v>79070429</v>
      </c>
      <c r="V17" s="184">
        <f t="shared" si="1"/>
        <v>177634412</v>
      </c>
      <c r="W17" s="184">
        <f t="shared" si="2"/>
        <v>516504354</v>
      </c>
      <c r="X17" s="184">
        <f t="shared" si="3"/>
        <v>325914</v>
      </c>
    </row>
    <row r="18" spans="1:24" s="185" customFormat="1" x14ac:dyDescent="0.2">
      <c r="A18" s="180" t="s">
        <v>227</v>
      </c>
      <c r="B18" s="181">
        <v>5005</v>
      </c>
      <c r="C18" s="182">
        <v>261515777</v>
      </c>
      <c r="D18" s="182">
        <v>213463340</v>
      </c>
      <c r="E18" s="182">
        <v>1400100</v>
      </c>
      <c r="F18" s="182">
        <v>2554910</v>
      </c>
      <c r="G18" s="182">
        <v>92355017</v>
      </c>
      <c r="H18" s="182">
        <v>2813268</v>
      </c>
      <c r="I18" s="182">
        <v>0</v>
      </c>
      <c r="J18" s="182">
        <v>0</v>
      </c>
      <c r="K18" s="183"/>
      <c r="L18" s="183"/>
      <c r="M18" s="182">
        <v>131087</v>
      </c>
      <c r="N18" s="182">
        <v>0</v>
      </c>
      <c r="O18" s="182">
        <v>21991375</v>
      </c>
      <c r="P18" s="182">
        <v>0</v>
      </c>
      <c r="Q18" s="182">
        <v>0</v>
      </c>
      <c r="R18" s="182">
        <v>3580800</v>
      </c>
      <c r="S18" s="182">
        <v>0</v>
      </c>
      <c r="T18" s="184">
        <f t="shared" si="0"/>
        <v>261515777</v>
      </c>
      <c r="U18" s="184">
        <f t="shared" si="0"/>
        <v>235454715</v>
      </c>
      <c r="V18" s="184">
        <f t="shared" si="1"/>
        <v>98880172</v>
      </c>
      <c r="W18" s="184">
        <f t="shared" si="2"/>
        <v>595850664</v>
      </c>
      <c r="X18" s="184">
        <f t="shared" si="3"/>
        <v>375982</v>
      </c>
    </row>
    <row r="19" spans="1:24" s="185" customFormat="1" x14ac:dyDescent="0.2">
      <c r="A19" s="180" t="s">
        <v>65</v>
      </c>
      <c r="B19" s="181">
        <v>5006</v>
      </c>
      <c r="C19" s="182">
        <v>345241858</v>
      </c>
      <c r="D19" s="182">
        <v>127694351</v>
      </c>
      <c r="E19" s="182">
        <v>1109484</v>
      </c>
      <c r="F19" s="182">
        <v>2058612</v>
      </c>
      <c r="G19" s="182">
        <v>52822012</v>
      </c>
      <c r="H19" s="182">
        <v>60795866</v>
      </c>
      <c r="I19" s="182">
        <v>0</v>
      </c>
      <c r="J19" s="182">
        <v>0</v>
      </c>
      <c r="K19" s="183"/>
      <c r="L19" s="183"/>
      <c r="M19" s="182">
        <v>0</v>
      </c>
      <c r="N19" s="182">
        <v>0</v>
      </c>
      <c r="O19" s="182">
        <v>0</v>
      </c>
      <c r="P19" s="182">
        <v>0</v>
      </c>
      <c r="Q19" s="182">
        <v>0</v>
      </c>
      <c r="R19" s="182">
        <v>0</v>
      </c>
      <c r="S19" s="182">
        <v>0</v>
      </c>
      <c r="T19" s="184">
        <f t="shared" si="0"/>
        <v>345241858</v>
      </c>
      <c r="U19" s="184">
        <f t="shared" si="0"/>
        <v>127694351</v>
      </c>
      <c r="V19" s="184">
        <f t="shared" si="1"/>
        <v>113617878</v>
      </c>
      <c r="W19" s="184">
        <f t="shared" si="2"/>
        <v>586554087</v>
      </c>
      <c r="X19" s="184">
        <f t="shared" si="3"/>
        <v>370116</v>
      </c>
    </row>
    <row r="20" spans="1:24" s="185" customFormat="1" x14ac:dyDescent="0.2">
      <c r="A20" s="180" t="s">
        <v>4</v>
      </c>
      <c r="B20" s="181">
        <v>6001</v>
      </c>
      <c r="C20" s="182">
        <v>446784738</v>
      </c>
      <c r="D20" s="182">
        <v>1931799057</v>
      </c>
      <c r="E20" s="182">
        <v>3678761</v>
      </c>
      <c r="F20" s="182">
        <v>11162464</v>
      </c>
      <c r="G20" s="182">
        <v>987188624</v>
      </c>
      <c r="H20" s="182">
        <v>81374426</v>
      </c>
      <c r="I20" s="182">
        <v>0</v>
      </c>
      <c r="J20" s="182">
        <v>0</v>
      </c>
      <c r="K20" s="183"/>
      <c r="L20" s="183"/>
      <c r="M20" s="182">
        <v>21863966</v>
      </c>
      <c r="N20" s="182">
        <v>0</v>
      </c>
      <c r="O20" s="182">
        <v>110358012</v>
      </c>
      <c r="P20" s="182">
        <v>0</v>
      </c>
      <c r="Q20" s="182">
        <v>0</v>
      </c>
      <c r="R20" s="182">
        <v>26567402</v>
      </c>
      <c r="S20" s="182">
        <v>0</v>
      </c>
      <c r="T20" s="184">
        <f t="shared" si="0"/>
        <v>446784738</v>
      </c>
      <c r="U20" s="184">
        <f t="shared" si="0"/>
        <v>2042157069</v>
      </c>
      <c r="V20" s="184">
        <f t="shared" si="1"/>
        <v>1116994418</v>
      </c>
      <c r="W20" s="184">
        <f t="shared" si="2"/>
        <v>3605936225</v>
      </c>
      <c r="X20" s="184">
        <f t="shared" si="3"/>
        <v>2275346</v>
      </c>
    </row>
    <row r="21" spans="1:24" s="185" customFormat="1" x14ac:dyDescent="0.2">
      <c r="A21" s="180" t="s">
        <v>101</v>
      </c>
      <c r="B21" s="181">
        <v>6002</v>
      </c>
      <c r="C21" s="182">
        <v>371281342</v>
      </c>
      <c r="D21" s="182">
        <v>42088593</v>
      </c>
      <c r="E21" s="182">
        <v>284046</v>
      </c>
      <c r="F21" s="182">
        <v>1032975</v>
      </c>
      <c r="G21" s="182">
        <v>19590333</v>
      </c>
      <c r="H21" s="182">
        <v>9647762</v>
      </c>
      <c r="I21" s="182">
        <v>2</v>
      </c>
      <c r="J21" s="182">
        <v>0</v>
      </c>
      <c r="K21" s="183"/>
      <c r="L21" s="183"/>
      <c r="M21" s="182">
        <v>1</v>
      </c>
      <c r="N21" s="182">
        <v>0</v>
      </c>
      <c r="O21" s="182">
        <v>0</v>
      </c>
      <c r="P21" s="182">
        <v>0</v>
      </c>
      <c r="Q21" s="182">
        <v>0</v>
      </c>
      <c r="R21" s="182">
        <v>0</v>
      </c>
      <c r="S21" s="182">
        <v>0</v>
      </c>
      <c r="T21" s="184">
        <f t="shared" si="0"/>
        <v>371281344</v>
      </c>
      <c r="U21" s="184">
        <f t="shared" si="0"/>
        <v>42088593</v>
      </c>
      <c r="V21" s="184">
        <f t="shared" si="1"/>
        <v>29238096</v>
      </c>
      <c r="W21" s="184">
        <f t="shared" si="2"/>
        <v>442608033</v>
      </c>
      <c r="X21" s="184">
        <f t="shared" si="3"/>
        <v>279286</v>
      </c>
    </row>
    <row r="22" spans="1:24" s="185" customFormat="1" x14ac:dyDescent="0.2">
      <c r="A22" s="180" t="s">
        <v>255</v>
      </c>
      <c r="B22" s="181">
        <v>6005</v>
      </c>
      <c r="C22" s="182">
        <v>248480876</v>
      </c>
      <c r="D22" s="182">
        <v>79372766</v>
      </c>
      <c r="E22" s="182">
        <v>332501</v>
      </c>
      <c r="F22" s="182">
        <v>693308</v>
      </c>
      <c r="G22" s="182">
        <v>13123162</v>
      </c>
      <c r="H22" s="182">
        <v>6314364</v>
      </c>
      <c r="I22" s="182">
        <v>0</v>
      </c>
      <c r="J22" s="182">
        <v>0</v>
      </c>
      <c r="K22" s="183"/>
      <c r="L22" s="183"/>
      <c r="M22" s="182">
        <v>1</v>
      </c>
      <c r="N22" s="182">
        <v>0</v>
      </c>
      <c r="O22" s="182">
        <v>0</v>
      </c>
      <c r="P22" s="182">
        <v>0</v>
      </c>
      <c r="Q22" s="182">
        <v>0</v>
      </c>
      <c r="R22" s="182">
        <v>0</v>
      </c>
      <c r="S22" s="182">
        <v>0</v>
      </c>
      <c r="T22" s="184">
        <f t="shared" si="0"/>
        <v>248480876</v>
      </c>
      <c r="U22" s="184">
        <f t="shared" si="0"/>
        <v>79372766</v>
      </c>
      <c r="V22" s="184">
        <f t="shared" si="1"/>
        <v>19437527</v>
      </c>
      <c r="W22" s="184">
        <f t="shared" si="2"/>
        <v>347291169</v>
      </c>
      <c r="X22" s="184">
        <f t="shared" si="3"/>
        <v>219141</v>
      </c>
    </row>
    <row r="23" spans="1:24" s="185" customFormat="1" x14ac:dyDescent="0.2">
      <c r="A23" s="180" t="s">
        <v>113</v>
      </c>
      <c r="B23" s="181">
        <v>6006</v>
      </c>
      <c r="C23" s="182">
        <v>1059231375</v>
      </c>
      <c r="D23" s="182">
        <v>183105238</v>
      </c>
      <c r="E23" s="182">
        <v>1550328</v>
      </c>
      <c r="F23" s="182">
        <v>3723390</v>
      </c>
      <c r="G23" s="182">
        <v>71876558</v>
      </c>
      <c r="H23" s="182">
        <v>133642970</v>
      </c>
      <c r="I23" s="182">
        <v>1</v>
      </c>
      <c r="J23" s="182">
        <v>0</v>
      </c>
      <c r="K23" s="183"/>
      <c r="L23" s="183"/>
      <c r="M23" s="182">
        <v>2</v>
      </c>
      <c r="N23" s="182">
        <v>0</v>
      </c>
      <c r="O23" s="182">
        <v>0</v>
      </c>
      <c r="P23" s="182">
        <v>0</v>
      </c>
      <c r="Q23" s="182">
        <v>0</v>
      </c>
      <c r="R23" s="182">
        <v>0</v>
      </c>
      <c r="S23" s="182">
        <v>0</v>
      </c>
      <c r="T23" s="184">
        <f t="shared" si="0"/>
        <v>1059231376</v>
      </c>
      <c r="U23" s="184">
        <f t="shared" si="0"/>
        <v>183105238</v>
      </c>
      <c r="V23" s="184">
        <f t="shared" si="1"/>
        <v>205519530</v>
      </c>
      <c r="W23" s="184">
        <f t="shared" si="2"/>
        <v>1447856144</v>
      </c>
      <c r="X23" s="184">
        <f t="shared" si="3"/>
        <v>913597</v>
      </c>
    </row>
    <row r="24" spans="1:24" s="185" customFormat="1" x14ac:dyDescent="0.2">
      <c r="A24" s="180" t="s">
        <v>49</v>
      </c>
      <c r="B24" s="181">
        <v>7001</v>
      </c>
      <c r="C24" s="182">
        <v>532297137</v>
      </c>
      <c r="D24" s="182">
        <v>230342217</v>
      </c>
      <c r="E24" s="182">
        <v>4552674</v>
      </c>
      <c r="F24" s="182">
        <v>9319669</v>
      </c>
      <c r="G24" s="182">
        <v>166030528</v>
      </c>
      <c r="H24" s="182">
        <v>5366741</v>
      </c>
      <c r="I24" s="182">
        <v>54306</v>
      </c>
      <c r="J24" s="182">
        <v>0</v>
      </c>
      <c r="K24" s="183"/>
      <c r="L24" s="183"/>
      <c r="M24" s="182">
        <v>1</v>
      </c>
      <c r="N24" s="182">
        <v>0</v>
      </c>
      <c r="O24" s="182">
        <v>0</v>
      </c>
      <c r="P24" s="182">
        <v>0</v>
      </c>
      <c r="Q24" s="182">
        <v>0</v>
      </c>
      <c r="R24" s="182">
        <v>0</v>
      </c>
      <c r="S24" s="182">
        <v>0</v>
      </c>
      <c r="T24" s="184">
        <f t="shared" si="0"/>
        <v>532351443</v>
      </c>
      <c r="U24" s="184">
        <f t="shared" si="0"/>
        <v>230342217</v>
      </c>
      <c r="V24" s="184">
        <f t="shared" si="1"/>
        <v>171397270</v>
      </c>
      <c r="W24" s="184">
        <f t="shared" si="2"/>
        <v>934090930</v>
      </c>
      <c r="X24" s="184">
        <f t="shared" si="3"/>
        <v>589411</v>
      </c>
    </row>
    <row r="25" spans="1:24" s="185" customFormat="1" x14ac:dyDescent="0.2">
      <c r="A25" s="180" t="s">
        <v>153</v>
      </c>
      <c r="B25" s="181">
        <v>7002</v>
      </c>
      <c r="C25" s="182">
        <v>513054782</v>
      </c>
      <c r="D25" s="182">
        <v>55691614</v>
      </c>
      <c r="E25" s="182">
        <v>1052844</v>
      </c>
      <c r="F25" s="182">
        <v>2669547</v>
      </c>
      <c r="G25" s="182">
        <v>46293637</v>
      </c>
      <c r="H25" s="182">
        <v>1655037</v>
      </c>
      <c r="I25" s="182">
        <v>1</v>
      </c>
      <c r="J25" s="182">
        <v>0</v>
      </c>
      <c r="K25" s="183"/>
      <c r="L25" s="183"/>
      <c r="M25" s="182">
        <v>0</v>
      </c>
      <c r="N25" s="182">
        <v>0</v>
      </c>
      <c r="O25" s="182">
        <v>0</v>
      </c>
      <c r="P25" s="182">
        <v>0</v>
      </c>
      <c r="Q25" s="182">
        <v>0</v>
      </c>
      <c r="R25" s="182">
        <v>0</v>
      </c>
      <c r="S25" s="182">
        <v>0</v>
      </c>
      <c r="T25" s="184">
        <f t="shared" si="0"/>
        <v>513054783</v>
      </c>
      <c r="U25" s="184">
        <f t="shared" si="0"/>
        <v>55691614</v>
      </c>
      <c r="V25" s="184">
        <f t="shared" si="1"/>
        <v>47948674</v>
      </c>
      <c r="W25" s="184">
        <f t="shared" si="2"/>
        <v>616695071</v>
      </c>
      <c r="X25" s="184">
        <f t="shared" si="3"/>
        <v>389135</v>
      </c>
    </row>
    <row r="26" spans="1:24" s="185" customFormat="1" x14ac:dyDescent="0.2">
      <c r="A26" s="180" t="s">
        <v>19</v>
      </c>
      <c r="B26" s="181">
        <v>9001</v>
      </c>
      <c r="C26" s="182">
        <v>105075593</v>
      </c>
      <c r="D26" s="182">
        <v>614492983</v>
      </c>
      <c r="E26" s="182">
        <v>10258950</v>
      </c>
      <c r="F26" s="182">
        <v>45244350</v>
      </c>
      <c r="G26" s="182">
        <v>271535655</v>
      </c>
      <c r="H26" s="182">
        <v>23360738</v>
      </c>
      <c r="I26" s="182">
        <v>286837</v>
      </c>
      <c r="J26" s="182">
        <v>918945</v>
      </c>
      <c r="K26" s="183"/>
      <c r="L26" s="183"/>
      <c r="M26" s="182">
        <v>5790912</v>
      </c>
      <c r="N26" s="182">
        <v>0</v>
      </c>
      <c r="O26" s="182">
        <v>0</v>
      </c>
      <c r="P26" s="182">
        <v>0</v>
      </c>
      <c r="Q26" s="182">
        <v>0</v>
      </c>
      <c r="R26" s="182">
        <v>0</v>
      </c>
      <c r="S26" s="182">
        <v>0</v>
      </c>
      <c r="T26" s="184">
        <f t="shared" si="0"/>
        <v>105362430</v>
      </c>
      <c r="U26" s="184">
        <f t="shared" si="0"/>
        <v>615411928</v>
      </c>
      <c r="V26" s="184">
        <f t="shared" si="1"/>
        <v>300687305</v>
      </c>
      <c r="W26" s="184">
        <f t="shared" si="2"/>
        <v>1021461663</v>
      </c>
      <c r="X26" s="184">
        <f t="shared" si="3"/>
        <v>644542</v>
      </c>
    </row>
    <row r="27" spans="1:24" s="185" customFormat="1" x14ac:dyDescent="0.2">
      <c r="A27" s="180" t="s">
        <v>197</v>
      </c>
      <c r="B27" s="181">
        <v>9002</v>
      </c>
      <c r="C27" s="182">
        <v>226301186</v>
      </c>
      <c r="D27" s="182">
        <v>100592396</v>
      </c>
      <c r="E27" s="182">
        <v>4651220</v>
      </c>
      <c r="F27" s="182">
        <v>20736943</v>
      </c>
      <c r="G27" s="182">
        <v>61413057</v>
      </c>
      <c r="H27" s="182">
        <v>4227011</v>
      </c>
      <c r="I27" s="182">
        <v>525176</v>
      </c>
      <c r="J27" s="182">
        <v>0</v>
      </c>
      <c r="K27" s="183"/>
      <c r="L27" s="183"/>
      <c r="M27" s="182">
        <v>478285</v>
      </c>
      <c r="N27" s="182">
        <v>0</v>
      </c>
      <c r="O27" s="182">
        <v>0</v>
      </c>
      <c r="P27" s="182">
        <v>0</v>
      </c>
      <c r="Q27" s="182">
        <v>0</v>
      </c>
      <c r="R27" s="182">
        <v>0</v>
      </c>
      <c r="S27" s="182">
        <v>0</v>
      </c>
      <c r="T27" s="184">
        <f t="shared" si="0"/>
        <v>226826362</v>
      </c>
      <c r="U27" s="184">
        <f t="shared" si="0"/>
        <v>100592396</v>
      </c>
      <c r="V27" s="184">
        <f t="shared" si="1"/>
        <v>66118353</v>
      </c>
      <c r="W27" s="184">
        <f t="shared" si="2"/>
        <v>393537111</v>
      </c>
      <c r="X27" s="184">
        <f t="shared" si="3"/>
        <v>248322</v>
      </c>
    </row>
    <row r="28" spans="1:24" s="185" customFormat="1" x14ac:dyDescent="0.2">
      <c r="A28" s="180" t="s">
        <v>127</v>
      </c>
      <c r="B28" s="181">
        <v>10001</v>
      </c>
      <c r="C28" s="182">
        <v>270648070</v>
      </c>
      <c r="D28" s="182">
        <v>24458144</v>
      </c>
      <c r="E28" s="182">
        <v>678056</v>
      </c>
      <c r="F28" s="182">
        <v>2587864</v>
      </c>
      <c r="G28" s="182">
        <v>28496515</v>
      </c>
      <c r="H28" s="182">
        <v>21402332</v>
      </c>
      <c r="I28" s="182">
        <v>2</v>
      </c>
      <c r="J28" s="182">
        <v>0</v>
      </c>
      <c r="K28" s="183"/>
      <c r="L28" s="183"/>
      <c r="M28" s="182">
        <v>0</v>
      </c>
      <c r="N28" s="182">
        <v>0</v>
      </c>
      <c r="O28" s="182">
        <v>0</v>
      </c>
      <c r="P28" s="182">
        <v>0</v>
      </c>
      <c r="Q28" s="182">
        <v>0</v>
      </c>
      <c r="R28" s="182">
        <v>0</v>
      </c>
      <c r="S28" s="182">
        <v>0</v>
      </c>
      <c r="T28" s="184">
        <f t="shared" si="0"/>
        <v>270648072</v>
      </c>
      <c r="U28" s="184">
        <f t="shared" si="0"/>
        <v>24458144</v>
      </c>
      <c r="V28" s="184">
        <f t="shared" si="1"/>
        <v>49898847</v>
      </c>
      <c r="W28" s="184">
        <f t="shared" si="2"/>
        <v>345005063</v>
      </c>
      <c r="X28" s="184">
        <f t="shared" si="3"/>
        <v>217698</v>
      </c>
    </row>
    <row r="29" spans="1:24" s="185" customFormat="1" x14ac:dyDescent="0.2">
      <c r="A29" s="180" t="s">
        <v>9</v>
      </c>
      <c r="B29" s="181">
        <v>11001</v>
      </c>
      <c r="C29" s="182">
        <v>164250131</v>
      </c>
      <c r="D29" s="182">
        <v>74736757</v>
      </c>
      <c r="E29" s="182">
        <v>5418826</v>
      </c>
      <c r="F29" s="182">
        <v>1733851</v>
      </c>
      <c r="G29" s="182">
        <v>108121534</v>
      </c>
      <c r="H29" s="182">
        <v>980193</v>
      </c>
      <c r="I29" s="182">
        <v>0</v>
      </c>
      <c r="J29" s="182">
        <v>0</v>
      </c>
      <c r="K29" s="183"/>
      <c r="L29" s="183"/>
      <c r="M29" s="182">
        <v>0</v>
      </c>
      <c r="N29" s="182">
        <v>0</v>
      </c>
      <c r="O29" s="182">
        <v>0</v>
      </c>
      <c r="P29" s="182">
        <v>0</v>
      </c>
      <c r="Q29" s="182">
        <v>0</v>
      </c>
      <c r="R29" s="182">
        <v>0</v>
      </c>
      <c r="S29" s="182">
        <v>0</v>
      </c>
      <c r="T29" s="184">
        <f t="shared" si="0"/>
        <v>164250131</v>
      </c>
      <c r="U29" s="184">
        <f t="shared" si="0"/>
        <v>74736757</v>
      </c>
      <c r="V29" s="184">
        <f t="shared" si="1"/>
        <v>109101727</v>
      </c>
      <c r="W29" s="184">
        <f t="shared" si="2"/>
        <v>348088615</v>
      </c>
      <c r="X29" s="184">
        <f t="shared" si="3"/>
        <v>219644</v>
      </c>
    </row>
    <row r="30" spans="1:24" s="185" customFormat="1" x14ac:dyDescent="0.2">
      <c r="A30" s="180" t="s">
        <v>251</v>
      </c>
      <c r="B30" s="181">
        <v>11004</v>
      </c>
      <c r="C30" s="182">
        <v>337987249</v>
      </c>
      <c r="D30" s="182">
        <v>90795520</v>
      </c>
      <c r="E30" s="182">
        <v>1011406</v>
      </c>
      <c r="F30" s="182">
        <v>1925684</v>
      </c>
      <c r="G30" s="182">
        <v>53845657</v>
      </c>
      <c r="H30" s="182">
        <v>2209128</v>
      </c>
      <c r="I30" s="182">
        <v>0</v>
      </c>
      <c r="J30" s="182">
        <v>0</v>
      </c>
      <c r="K30" s="183"/>
      <c r="L30" s="183"/>
      <c r="M30" s="182">
        <v>1</v>
      </c>
      <c r="N30" s="182">
        <v>0</v>
      </c>
      <c r="O30" s="182">
        <v>0</v>
      </c>
      <c r="P30" s="182">
        <v>0</v>
      </c>
      <c r="Q30" s="182">
        <v>0</v>
      </c>
      <c r="R30" s="182">
        <v>0</v>
      </c>
      <c r="S30" s="182">
        <v>0</v>
      </c>
      <c r="T30" s="184">
        <f t="shared" si="0"/>
        <v>337987249</v>
      </c>
      <c r="U30" s="184">
        <f t="shared" si="0"/>
        <v>90795520</v>
      </c>
      <c r="V30" s="184">
        <f t="shared" si="1"/>
        <v>56054786</v>
      </c>
      <c r="W30" s="184">
        <f t="shared" si="2"/>
        <v>484837555</v>
      </c>
      <c r="X30" s="184">
        <f t="shared" si="3"/>
        <v>305932</v>
      </c>
    </row>
    <row r="31" spans="1:24" s="185" customFormat="1" x14ac:dyDescent="0.2">
      <c r="A31" s="180" t="s">
        <v>389</v>
      </c>
      <c r="B31" s="181">
        <v>11005</v>
      </c>
      <c r="C31" s="182">
        <v>656959708</v>
      </c>
      <c r="D31" s="182">
        <v>178323986</v>
      </c>
      <c r="E31" s="182">
        <v>1524871</v>
      </c>
      <c r="F31" s="182">
        <v>3154683</v>
      </c>
      <c r="G31" s="182">
        <v>121439763</v>
      </c>
      <c r="H31" s="182">
        <v>2469398</v>
      </c>
      <c r="I31" s="182">
        <v>0</v>
      </c>
      <c r="J31" s="182">
        <v>0</v>
      </c>
      <c r="K31" s="183"/>
      <c r="L31" s="183"/>
      <c r="M31" s="182">
        <v>2</v>
      </c>
      <c r="N31" s="182">
        <v>0</v>
      </c>
      <c r="O31" s="182">
        <v>0</v>
      </c>
      <c r="P31" s="182">
        <v>0</v>
      </c>
      <c r="Q31" s="182">
        <v>0</v>
      </c>
      <c r="R31" s="182">
        <v>0</v>
      </c>
      <c r="S31" s="182">
        <v>0</v>
      </c>
      <c r="T31" s="184">
        <f t="shared" si="0"/>
        <v>656959708</v>
      </c>
      <c r="U31" s="184">
        <f t="shared" si="0"/>
        <v>178323986</v>
      </c>
      <c r="V31" s="184">
        <f t="shared" si="1"/>
        <v>123909163</v>
      </c>
      <c r="W31" s="184">
        <f t="shared" si="2"/>
        <v>959192857</v>
      </c>
      <c r="X31" s="184">
        <f t="shared" si="3"/>
        <v>605251</v>
      </c>
    </row>
    <row r="32" spans="1:24" s="185" customFormat="1" x14ac:dyDescent="0.2">
      <c r="A32" s="180" t="s">
        <v>53</v>
      </c>
      <c r="B32" s="181">
        <v>12002</v>
      </c>
      <c r="C32" s="182">
        <v>817160665</v>
      </c>
      <c r="D32" s="182">
        <v>155245448</v>
      </c>
      <c r="E32" s="182">
        <v>826536</v>
      </c>
      <c r="F32" s="182">
        <v>3469850</v>
      </c>
      <c r="G32" s="182">
        <v>85082470</v>
      </c>
      <c r="H32" s="182">
        <v>55615674</v>
      </c>
      <c r="I32" s="182">
        <v>0</v>
      </c>
      <c r="J32" s="182">
        <v>0</v>
      </c>
      <c r="K32" s="183"/>
      <c r="L32" s="183"/>
      <c r="M32" s="182">
        <v>1</v>
      </c>
      <c r="N32" s="182">
        <v>0</v>
      </c>
      <c r="O32" s="182">
        <v>0</v>
      </c>
      <c r="P32" s="182">
        <v>0</v>
      </c>
      <c r="Q32" s="182">
        <v>0</v>
      </c>
      <c r="R32" s="182">
        <v>0</v>
      </c>
      <c r="S32" s="182">
        <v>0</v>
      </c>
      <c r="T32" s="184">
        <f t="shared" si="0"/>
        <v>817160665</v>
      </c>
      <c r="U32" s="184">
        <f t="shared" si="0"/>
        <v>155245448</v>
      </c>
      <c r="V32" s="184">
        <f t="shared" si="1"/>
        <v>140698145</v>
      </c>
      <c r="W32" s="184">
        <f t="shared" si="2"/>
        <v>1113104258</v>
      </c>
      <c r="X32" s="184">
        <f t="shared" si="3"/>
        <v>702369</v>
      </c>
    </row>
    <row r="33" spans="1:24" s="185" customFormat="1" x14ac:dyDescent="0.2">
      <c r="A33" s="180" t="s">
        <v>273</v>
      </c>
      <c r="B33" s="181">
        <v>12003</v>
      </c>
      <c r="C33" s="182">
        <v>508614592</v>
      </c>
      <c r="D33" s="182">
        <v>66380193</v>
      </c>
      <c r="E33" s="182">
        <v>776736</v>
      </c>
      <c r="F33" s="182">
        <v>771634</v>
      </c>
      <c r="G33" s="182">
        <v>32463536</v>
      </c>
      <c r="H33" s="182">
        <v>33198552</v>
      </c>
      <c r="I33" s="182">
        <v>1</v>
      </c>
      <c r="J33" s="182">
        <v>0</v>
      </c>
      <c r="K33" s="183"/>
      <c r="L33" s="183"/>
      <c r="M33" s="182">
        <v>1</v>
      </c>
      <c r="N33" s="182">
        <v>0</v>
      </c>
      <c r="O33" s="182">
        <v>0</v>
      </c>
      <c r="P33" s="182">
        <v>0</v>
      </c>
      <c r="Q33" s="182">
        <v>0</v>
      </c>
      <c r="R33" s="182">
        <v>0</v>
      </c>
      <c r="S33" s="182">
        <v>0</v>
      </c>
      <c r="T33" s="184">
        <f t="shared" si="0"/>
        <v>508614593</v>
      </c>
      <c r="U33" s="184">
        <f t="shared" si="0"/>
        <v>66380193</v>
      </c>
      <c r="V33" s="184">
        <f t="shared" si="1"/>
        <v>65662089</v>
      </c>
      <c r="W33" s="184">
        <f t="shared" si="2"/>
        <v>640656875</v>
      </c>
      <c r="X33" s="184">
        <f t="shared" si="3"/>
        <v>404254</v>
      </c>
    </row>
    <row r="34" spans="1:24" s="185" customFormat="1" x14ac:dyDescent="0.2">
      <c r="A34" s="180" t="s">
        <v>248</v>
      </c>
      <c r="B34" s="181">
        <v>13001</v>
      </c>
      <c r="C34" s="182">
        <v>262010403</v>
      </c>
      <c r="D34" s="182">
        <v>601485957</v>
      </c>
      <c r="E34" s="182">
        <v>4463990</v>
      </c>
      <c r="F34" s="182">
        <v>3680860</v>
      </c>
      <c r="G34" s="182">
        <v>376578778</v>
      </c>
      <c r="H34" s="182">
        <v>5695582</v>
      </c>
      <c r="I34" s="182">
        <v>1</v>
      </c>
      <c r="J34" s="182">
        <v>0</v>
      </c>
      <c r="K34" s="183"/>
      <c r="L34" s="183"/>
      <c r="M34" s="182">
        <v>1</v>
      </c>
      <c r="N34" s="182">
        <v>0</v>
      </c>
      <c r="O34" s="182">
        <v>0</v>
      </c>
      <c r="P34" s="182">
        <v>0</v>
      </c>
      <c r="Q34" s="182">
        <v>0</v>
      </c>
      <c r="R34" s="182">
        <v>0</v>
      </c>
      <c r="S34" s="182">
        <v>0</v>
      </c>
      <c r="T34" s="184">
        <f t="shared" si="0"/>
        <v>262010404</v>
      </c>
      <c r="U34" s="184">
        <f t="shared" si="0"/>
        <v>601485957</v>
      </c>
      <c r="V34" s="184">
        <f t="shared" si="1"/>
        <v>382274361</v>
      </c>
      <c r="W34" s="184">
        <f t="shared" si="2"/>
        <v>1245770722</v>
      </c>
      <c r="X34" s="184">
        <f t="shared" si="3"/>
        <v>786081</v>
      </c>
    </row>
    <row r="35" spans="1:24" s="185" customFormat="1" x14ac:dyDescent="0.2">
      <c r="A35" s="180" t="s">
        <v>390</v>
      </c>
      <c r="B35" s="181">
        <v>13003</v>
      </c>
      <c r="C35" s="182">
        <v>389125912</v>
      </c>
      <c r="D35" s="182">
        <v>107969344</v>
      </c>
      <c r="E35" s="182">
        <v>121175</v>
      </c>
      <c r="F35" s="182">
        <v>1236941</v>
      </c>
      <c r="G35" s="182">
        <v>30720658</v>
      </c>
      <c r="H35" s="182">
        <v>17321920</v>
      </c>
      <c r="I35" s="182">
        <v>1</v>
      </c>
      <c r="J35" s="182">
        <v>0</v>
      </c>
      <c r="K35" s="183"/>
      <c r="L35" s="183"/>
      <c r="M35" s="182">
        <v>2</v>
      </c>
      <c r="N35" s="182">
        <v>0</v>
      </c>
      <c r="O35" s="182">
        <v>0</v>
      </c>
      <c r="P35" s="182">
        <v>0</v>
      </c>
      <c r="Q35" s="182">
        <v>0</v>
      </c>
      <c r="R35" s="182">
        <v>0</v>
      </c>
      <c r="S35" s="182">
        <v>0</v>
      </c>
      <c r="T35" s="184">
        <f t="shared" si="0"/>
        <v>389125913</v>
      </c>
      <c r="U35" s="184">
        <f t="shared" si="0"/>
        <v>107969344</v>
      </c>
      <c r="V35" s="184">
        <f t="shared" si="1"/>
        <v>48042580</v>
      </c>
      <c r="W35" s="184">
        <f t="shared" si="2"/>
        <v>545137837</v>
      </c>
      <c r="X35" s="184">
        <f t="shared" si="3"/>
        <v>343982</v>
      </c>
    </row>
    <row r="36" spans="1:24" s="185" customFormat="1" x14ac:dyDescent="0.2">
      <c r="A36" s="180" t="s">
        <v>99</v>
      </c>
      <c r="B36" s="181">
        <v>14001</v>
      </c>
      <c r="C36" s="182">
        <v>152149739</v>
      </c>
      <c r="D36" s="182">
        <v>49866821</v>
      </c>
      <c r="E36" s="182">
        <v>385433</v>
      </c>
      <c r="F36" s="182">
        <v>1883038</v>
      </c>
      <c r="G36" s="182">
        <v>7150068</v>
      </c>
      <c r="H36" s="182">
        <v>255997</v>
      </c>
      <c r="I36" s="182">
        <v>330387</v>
      </c>
      <c r="J36" s="182">
        <v>0</v>
      </c>
      <c r="K36" s="183"/>
      <c r="L36" s="183"/>
      <c r="M36" s="182">
        <v>417777</v>
      </c>
      <c r="N36" s="182">
        <v>0</v>
      </c>
      <c r="O36" s="182">
        <v>0</v>
      </c>
      <c r="P36" s="182">
        <v>0</v>
      </c>
      <c r="Q36" s="182">
        <v>0</v>
      </c>
      <c r="R36" s="182">
        <v>0</v>
      </c>
      <c r="S36" s="182">
        <v>0</v>
      </c>
      <c r="T36" s="184">
        <f t="shared" si="0"/>
        <v>152480126</v>
      </c>
      <c r="U36" s="184">
        <f t="shared" si="0"/>
        <v>49866821</v>
      </c>
      <c r="V36" s="184">
        <f t="shared" si="1"/>
        <v>7823842</v>
      </c>
      <c r="W36" s="184">
        <f t="shared" si="2"/>
        <v>210170789</v>
      </c>
      <c r="X36" s="184">
        <f t="shared" si="3"/>
        <v>132618</v>
      </c>
    </row>
    <row r="37" spans="1:24" s="185" customFormat="1" x14ac:dyDescent="0.2">
      <c r="A37" s="180" t="s">
        <v>125</v>
      </c>
      <c r="B37" s="181">
        <v>14002</v>
      </c>
      <c r="C37" s="182">
        <v>123085084</v>
      </c>
      <c r="D37" s="182">
        <v>30253544</v>
      </c>
      <c r="E37" s="182">
        <v>188300</v>
      </c>
      <c r="F37" s="182">
        <v>1505185</v>
      </c>
      <c r="G37" s="182">
        <v>7730125</v>
      </c>
      <c r="H37" s="182">
        <v>4503463</v>
      </c>
      <c r="I37" s="182">
        <v>93070</v>
      </c>
      <c r="J37" s="182">
        <v>0</v>
      </c>
      <c r="K37" s="183"/>
      <c r="L37" s="183"/>
      <c r="M37" s="182">
        <v>272126</v>
      </c>
      <c r="N37" s="182">
        <v>0</v>
      </c>
      <c r="O37" s="182">
        <v>0</v>
      </c>
      <c r="P37" s="182">
        <v>0</v>
      </c>
      <c r="Q37" s="182">
        <v>0</v>
      </c>
      <c r="R37" s="182">
        <v>0</v>
      </c>
      <c r="S37" s="182">
        <v>0</v>
      </c>
      <c r="T37" s="184">
        <f t="shared" si="0"/>
        <v>123178154</v>
      </c>
      <c r="U37" s="184">
        <f t="shared" si="0"/>
        <v>30253544</v>
      </c>
      <c r="V37" s="184">
        <f t="shared" si="1"/>
        <v>12505714</v>
      </c>
      <c r="W37" s="184">
        <f t="shared" si="2"/>
        <v>165937412</v>
      </c>
      <c r="X37" s="184">
        <f t="shared" si="3"/>
        <v>104707</v>
      </c>
    </row>
    <row r="38" spans="1:24" s="185" customFormat="1" x14ac:dyDescent="0.2">
      <c r="A38" s="180" t="s">
        <v>257</v>
      </c>
      <c r="B38" s="181">
        <v>14004</v>
      </c>
      <c r="C38" s="182">
        <v>388540148</v>
      </c>
      <c r="D38" s="182">
        <v>2100024905</v>
      </c>
      <c r="E38" s="182">
        <v>6659597</v>
      </c>
      <c r="F38" s="182">
        <v>14126951</v>
      </c>
      <c r="G38" s="182">
        <v>1091308243</v>
      </c>
      <c r="H38" s="182">
        <v>14681185</v>
      </c>
      <c r="I38" s="182">
        <v>1495946</v>
      </c>
      <c r="J38" s="182">
        <v>0</v>
      </c>
      <c r="K38" s="183"/>
      <c r="L38" s="183"/>
      <c r="M38" s="182">
        <v>45630766</v>
      </c>
      <c r="N38" s="182">
        <v>0</v>
      </c>
      <c r="O38" s="182">
        <v>0</v>
      </c>
      <c r="P38" s="182">
        <v>0</v>
      </c>
      <c r="Q38" s="182">
        <v>0</v>
      </c>
      <c r="R38" s="182">
        <v>0</v>
      </c>
      <c r="S38" s="182">
        <v>0</v>
      </c>
      <c r="T38" s="184">
        <f t="shared" si="0"/>
        <v>390036094</v>
      </c>
      <c r="U38" s="184">
        <f t="shared" si="0"/>
        <v>2100024905</v>
      </c>
      <c r="V38" s="184">
        <f t="shared" si="1"/>
        <v>1151620194</v>
      </c>
      <c r="W38" s="184">
        <f t="shared" si="2"/>
        <v>3641681193</v>
      </c>
      <c r="X38" s="184">
        <f t="shared" si="3"/>
        <v>2297901</v>
      </c>
    </row>
    <row r="39" spans="1:24" s="185" customFormat="1" x14ac:dyDescent="0.2">
      <c r="A39" s="180" t="s">
        <v>261</v>
      </c>
      <c r="B39" s="181">
        <v>14005</v>
      </c>
      <c r="C39" s="182">
        <v>279741758</v>
      </c>
      <c r="D39" s="182">
        <v>59583460</v>
      </c>
      <c r="E39" s="182">
        <v>188646</v>
      </c>
      <c r="F39" s="182">
        <v>1289809</v>
      </c>
      <c r="G39" s="182">
        <v>10938693</v>
      </c>
      <c r="H39" s="182">
        <v>3312335</v>
      </c>
      <c r="I39" s="182">
        <v>353975</v>
      </c>
      <c r="J39" s="182">
        <v>0</v>
      </c>
      <c r="K39" s="183"/>
      <c r="L39" s="183"/>
      <c r="M39" s="182">
        <v>0</v>
      </c>
      <c r="N39" s="182">
        <v>0</v>
      </c>
      <c r="O39" s="182">
        <v>0</v>
      </c>
      <c r="P39" s="182">
        <v>0</v>
      </c>
      <c r="Q39" s="182">
        <v>0</v>
      </c>
      <c r="R39" s="182">
        <v>0</v>
      </c>
      <c r="S39" s="182">
        <v>0</v>
      </c>
      <c r="T39" s="184">
        <f t="shared" si="0"/>
        <v>280095733</v>
      </c>
      <c r="U39" s="184">
        <f t="shared" si="0"/>
        <v>59583460</v>
      </c>
      <c r="V39" s="184">
        <f t="shared" si="1"/>
        <v>14251028</v>
      </c>
      <c r="W39" s="184">
        <f t="shared" si="2"/>
        <v>353930221</v>
      </c>
      <c r="X39" s="184">
        <f t="shared" si="3"/>
        <v>223330</v>
      </c>
    </row>
    <row r="40" spans="1:24" s="185" customFormat="1" x14ac:dyDescent="0.2">
      <c r="A40" s="180" t="s">
        <v>175</v>
      </c>
      <c r="B40" s="181">
        <v>15001</v>
      </c>
      <c r="C40" s="182">
        <v>205154723</v>
      </c>
      <c r="D40" s="182">
        <v>5059788</v>
      </c>
      <c r="E40" s="182">
        <v>251705</v>
      </c>
      <c r="F40" s="182">
        <v>1644021</v>
      </c>
      <c r="G40" s="182">
        <v>4245832</v>
      </c>
      <c r="H40" s="182">
        <v>16527124</v>
      </c>
      <c r="I40" s="182">
        <v>0</v>
      </c>
      <c r="J40" s="182">
        <v>0</v>
      </c>
      <c r="K40" s="183"/>
      <c r="L40" s="183"/>
      <c r="M40" s="182">
        <v>0</v>
      </c>
      <c r="N40" s="182">
        <v>0</v>
      </c>
      <c r="O40" s="182">
        <v>0</v>
      </c>
      <c r="P40" s="182">
        <v>0</v>
      </c>
      <c r="Q40" s="182">
        <v>0</v>
      </c>
      <c r="R40" s="182">
        <v>0</v>
      </c>
      <c r="S40" s="182">
        <v>0</v>
      </c>
      <c r="T40" s="184">
        <f t="shared" si="0"/>
        <v>205154723</v>
      </c>
      <c r="U40" s="184">
        <f t="shared" si="0"/>
        <v>5059788</v>
      </c>
      <c r="V40" s="184">
        <f t="shared" si="1"/>
        <v>20772956</v>
      </c>
      <c r="W40" s="184">
        <f t="shared" si="2"/>
        <v>230987467</v>
      </c>
      <c r="X40" s="184">
        <f t="shared" si="3"/>
        <v>145753</v>
      </c>
    </row>
    <row r="41" spans="1:24" s="185" customFormat="1" x14ac:dyDescent="0.2">
      <c r="A41" s="180" t="s">
        <v>177</v>
      </c>
      <c r="B41" s="181">
        <v>15002</v>
      </c>
      <c r="C41" s="182">
        <v>204789725</v>
      </c>
      <c r="D41" s="182">
        <v>7484362</v>
      </c>
      <c r="E41" s="182">
        <v>777772</v>
      </c>
      <c r="F41" s="182">
        <v>1492293</v>
      </c>
      <c r="G41" s="182">
        <v>23586876</v>
      </c>
      <c r="H41" s="182">
        <v>13167570</v>
      </c>
      <c r="I41" s="182">
        <v>0</v>
      </c>
      <c r="J41" s="182">
        <v>0</v>
      </c>
      <c r="K41" s="183"/>
      <c r="L41" s="183"/>
      <c r="M41" s="182">
        <v>0</v>
      </c>
      <c r="N41" s="182">
        <v>0</v>
      </c>
      <c r="O41" s="182">
        <v>0</v>
      </c>
      <c r="P41" s="182">
        <v>0</v>
      </c>
      <c r="Q41" s="182">
        <v>0</v>
      </c>
      <c r="R41" s="182">
        <v>0</v>
      </c>
      <c r="S41" s="182">
        <v>0</v>
      </c>
      <c r="T41" s="184">
        <f t="shared" si="0"/>
        <v>204789725</v>
      </c>
      <c r="U41" s="184">
        <f t="shared" si="0"/>
        <v>7484362</v>
      </c>
      <c r="V41" s="184">
        <f t="shared" si="1"/>
        <v>36754446</v>
      </c>
      <c r="W41" s="184">
        <f t="shared" si="2"/>
        <v>249028533</v>
      </c>
      <c r="X41" s="184">
        <f t="shared" si="3"/>
        <v>157137</v>
      </c>
    </row>
    <row r="42" spans="1:24" s="185" customFormat="1" x14ac:dyDescent="0.2">
      <c r="A42" s="180" t="s">
        <v>431</v>
      </c>
      <c r="B42" s="181">
        <v>15003</v>
      </c>
      <c r="C42" s="182">
        <v>15273612</v>
      </c>
      <c r="D42" s="182">
        <v>171873</v>
      </c>
      <c r="E42" s="182">
        <v>44804</v>
      </c>
      <c r="F42" s="182">
        <v>121880</v>
      </c>
      <c r="G42" s="182">
        <v>392345</v>
      </c>
      <c r="H42" s="182">
        <v>7373559</v>
      </c>
      <c r="I42" s="182">
        <v>0</v>
      </c>
      <c r="J42" s="182">
        <v>0</v>
      </c>
      <c r="K42" s="183"/>
      <c r="L42" s="183"/>
      <c r="M42" s="182">
        <v>0</v>
      </c>
      <c r="N42" s="182">
        <v>0</v>
      </c>
      <c r="O42" s="182">
        <v>0</v>
      </c>
      <c r="P42" s="182">
        <v>0</v>
      </c>
      <c r="Q42" s="182">
        <v>0</v>
      </c>
      <c r="R42" s="182">
        <v>0</v>
      </c>
      <c r="S42" s="182">
        <v>0</v>
      </c>
      <c r="T42" s="184">
        <f t="shared" si="0"/>
        <v>15273612</v>
      </c>
      <c r="U42" s="184">
        <f t="shared" si="0"/>
        <v>171873</v>
      </c>
      <c r="V42" s="184">
        <f t="shared" si="1"/>
        <v>7765904</v>
      </c>
      <c r="W42" s="184">
        <f t="shared" si="2"/>
        <v>23211389</v>
      </c>
      <c r="X42" s="184">
        <f t="shared" si="3"/>
        <v>14646</v>
      </c>
    </row>
    <row r="43" spans="1:24" s="185" customFormat="1" x14ac:dyDescent="0.2">
      <c r="A43" s="180" t="s">
        <v>57</v>
      </c>
      <c r="B43" s="181">
        <v>16001</v>
      </c>
      <c r="C43" s="182">
        <v>171409187</v>
      </c>
      <c r="D43" s="182">
        <v>1263599164</v>
      </c>
      <c r="E43" s="182">
        <v>16678182</v>
      </c>
      <c r="F43" s="182">
        <v>52018043</v>
      </c>
      <c r="G43" s="182">
        <v>803064319</v>
      </c>
      <c r="H43" s="182">
        <v>22011308</v>
      </c>
      <c r="I43" s="182">
        <v>0</v>
      </c>
      <c r="J43" s="182">
        <v>0</v>
      </c>
      <c r="K43" s="183"/>
      <c r="L43" s="183"/>
      <c r="M43" s="182">
        <v>0</v>
      </c>
      <c r="N43" s="182">
        <v>0</v>
      </c>
      <c r="O43" s="182">
        <v>167764</v>
      </c>
      <c r="P43" s="182">
        <v>0</v>
      </c>
      <c r="Q43" s="182">
        <v>0</v>
      </c>
      <c r="R43" s="182">
        <v>10740910</v>
      </c>
      <c r="S43" s="182">
        <v>0</v>
      </c>
      <c r="T43" s="184">
        <f t="shared" si="0"/>
        <v>171409187</v>
      </c>
      <c r="U43" s="184">
        <f t="shared" si="0"/>
        <v>1263766928</v>
      </c>
      <c r="V43" s="184">
        <f t="shared" si="1"/>
        <v>835816537</v>
      </c>
      <c r="W43" s="184">
        <f t="shared" si="2"/>
        <v>2270992652</v>
      </c>
      <c r="X43" s="184">
        <f t="shared" si="3"/>
        <v>1432996</v>
      </c>
    </row>
    <row r="44" spans="1:24" s="185" customFormat="1" x14ac:dyDescent="0.2">
      <c r="A44" s="180" t="s">
        <v>81</v>
      </c>
      <c r="B44" s="181">
        <v>16002</v>
      </c>
      <c r="C44" s="182">
        <v>16906861</v>
      </c>
      <c r="D44" s="182">
        <v>34605043</v>
      </c>
      <c r="E44" s="182">
        <v>619876</v>
      </c>
      <c r="F44" s="182">
        <v>3318610</v>
      </c>
      <c r="G44" s="182">
        <v>30803078</v>
      </c>
      <c r="H44" s="182">
        <v>10377428</v>
      </c>
      <c r="I44" s="182">
        <v>0</v>
      </c>
      <c r="J44" s="182">
        <v>0</v>
      </c>
      <c r="K44" s="183"/>
      <c r="L44" s="183"/>
      <c r="M44" s="182">
        <v>0</v>
      </c>
      <c r="N44" s="182">
        <v>0</v>
      </c>
      <c r="O44" s="182">
        <v>0</v>
      </c>
      <c r="P44" s="182">
        <v>0</v>
      </c>
      <c r="Q44" s="182">
        <v>0</v>
      </c>
      <c r="R44" s="182">
        <v>0</v>
      </c>
      <c r="S44" s="182">
        <v>0</v>
      </c>
      <c r="T44" s="184">
        <f t="shared" si="0"/>
        <v>16906861</v>
      </c>
      <c r="U44" s="184">
        <f t="shared" si="0"/>
        <v>34605043</v>
      </c>
      <c r="V44" s="184">
        <f t="shared" si="1"/>
        <v>41180506</v>
      </c>
      <c r="W44" s="184">
        <f t="shared" si="2"/>
        <v>92692410</v>
      </c>
      <c r="X44" s="184">
        <f t="shared" si="3"/>
        <v>58489</v>
      </c>
    </row>
    <row r="45" spans="1:24" s="185" customFormat="1" x14ac:dyDescent="0.2">
      <c r="A45" s="180" t="s">
        <v>89</v>
      </c>
      <c r="B45" s="181">
        <v>17001</v>
      </c>
      <c r="C45" s="182">
        <v>142775589</v>
      </c>
      <c r="D45" s="182">
        <v>53860040</v>
      </c>
      <c r="E45" s="182">
        <v>294702</v>
      </c>
      <c r="F45" s="182">
        <v>692691</v>
      </c>
      <c r="G45" s="182">
        <v>13948859</v>
      </c>
      <c r="H45" s="182">
        <v>1243653</v>
      </c>
      <c r="I45" s="182">
        <v>1</v>
      </c>
      <c r="J45" s="182">
        <v>0</v>
      </c>
      <c r="K45" s="183"/>
      <c r="L45" s="183"/>
      <c r="M45" s="182">
        <v>0</v>
      </c>
      <c r="N45" s="182">
        <v>0</v>
      </c>
      <c r="O45" s="182">
        <v>0</v>
      </c>
      <c r="P45" s="182">
        <v>0</v>
      </c>
      <c r="Q45" s="182">
        <v>0</v>
      </c>
      <c r="R45" s="182">
        <v>0</v>
      </c>
      <c r="S45" s="182">
        <v>0</v>
      </c>
      <c r="T45" s="184">
        <f t="shared" si="0"/>
        <v>142775590</v>
      </c>
      <c r="U45" s="184">
        <f t="shared" si="0"/>
        <v>53860040</v>
      </c>
      <c r="V45" s="184">
        <f t="shared" si="1"/>
        <v>15192512</v>
      </c>
      <c r="W45" s="184">
        <f t="shared" si="2"/>
        <v>211828142</v>
      </c>
      <c r="X45" s="184">
        <f t="shared" si="3"/>
        <v>133664</v>
      </c>
    </row>
    <row r="46" spans="1:24" s="185" customFormat="1" x14ac:dyDescent="0.2">
      <c r="A46" s="180" t="s">
        <v>187</v>
      </c>
      <c r="B46" s="181">
        <v>17002</v>
      </c>
      <c r="C46" s="182">
        <v>313882350</v>
      </c>
      <c r="D46" s="182">
        <v>1226798136</v>
      </c>
      <c r="E46" s="182">
        <v>3543575</v>
      </c>
      <c r="F46" s="182">
        <v>5369009</v>
      </c>
      <c r="G46" s="182">
        <v>861379333</v>
      </c>
      <c r="H46" s="182">
        <v>35373981</v>
      </c>
      <c r="I46" s="182">
        <v>1</v>
      </c>
      <c r="J46" s="182">
        <v>0</v>
      </c>
      <c r="K46" s="183"/>
      <c r="L46" s="183"/>
      <c r="M46" s="182">
        <v>258570</v>
      </c>
      <c r="N46" s="182">
        <v>0</v>
      </c>
      <c r="O46" s="182">
        <v>0</v>
      </c>
      <c r="P46" s="182">
        <v>0</v>
      </c>
      <c r="Q46" s="182">
        <v>0</v>
      </c>
      <c r="R46" s="182">
        <v>0</v>
      </c>
      <c r="S46" s="182">
        <v>0</v>
      </c>
      <c r="T46" s="184">
        <f t="shared" si="0"/>
        <v>313882351</v>
      </c>
      <c r="U46" s="184">
        <f t="shared" si="0"/>
        <v>1226798136</v>
      </c>
      <c r="V46" s="184">
        <f t="shared" si="1"/>
        <v>897011884</v>
      </c>
      <c r="W46" s="184">
        <f t="shared" si="2"/>
        <v>2437692371</v>
      </c>
      <c r="X46" s="184">
        <f t="shared" si="3"/>
        <v>1538184</v>
      </c>
    </row>
    <row r="47" spans="1:24" s="185" customFormat="1" x14ac:dyDescent="0.2">
      <c r="A47" s="180" t="s">
        <v>193</v>
      </c>
      <c r="B47" s="181">
        <v>17003</v>
      </c>
      <c r="C47" s="182">
        <v>246627283</v>
      </c>
      <c r="D47" s="182">
        <v>52788294</v>
      </c>
      <c r="E47" s="182">
        <v>284369</v>
      </c>
      <c r="F47" s="182">
        <v>1215903</v>
      </c>
      <c r="G47" s="182">
        <v>24557344</v>
      </c>
      <c r="H47" s="182">
        <v>1097468</v>
      </c>
      <c r="I47" s="182">
        <v>6</v>
      </c>
      <c r="J47" s="182">
        <v>0</v>
      </c>
      <c r="K47" s="183"/>
      <c r="L47" s="183"/>
      <c r="M47" s="182">
        <v>0</v>
      </c>
      <c r="N47" s="182">
        <v>0</v>
      </c>
      <c r="O47" s="182">
        <v>0</v>
      </c>
      <c r="P47" s="182">
        <v>0</v>
      </c>
      <c r="Q47" s="182">
        <v>0</v>
      </c>
      <c r="R47" s="182">
        <v>0</v>
      </c>
      <c r="S47" s="182">
        <v>0</v>
      </c>
      <c r="T47" s="184">
        <f t="shared" si="0"/>
        <v>246627289</v>
      </c>
      <c r="U47" s="184">
        <f t="shared" si="0"/>
        <v>52788294</v>
      </c>
      <c r="V47" s="184">
        <f t="shared" si="1"/>
        <v>25654812</v>
      </c>
      <c r="W47" s="184">
        <f t="shared" si="2"/>
        <v>325070395</v>
      </c>
      <c r="X47" s="184">
        <f t="shared" si="3"/>
        <v>205119</v>
      </c>
    </row>
    <row r="48" spans="1:24" s="185" customFormat="1" x14ac:dyDescent="0.2">
      <c r="A48" s="180" t="s">
        <v>259</v>
      </c>
      <c r="B48" s="181">
        <v>18003</v>
      </c>
      <c r="C48" s="182">
        <v>139250054</v>
      </c>
      <c r="D48" s="182">
        <v>55075825</v>
      </c>
      <c r="E48" s="182">
        <v>924804</v>
      </c>
      <c r="F48" s="182">
        <v>1503733</v>
      </c>
      <c r="G48" s="182">
        <v>53908698</v>
      </c>
      <c r="H48" s="182">
        <v>8944946</v>
      </c>
      <c r="I48" s="182">
        <v>0</v>
      </c>
      <c r="J48" s="182">
        <v>0</v>
      </c>
      <c r="K48" s="183"/>
      <c r="L48" s="183"/>
      <c r="M48" s="182">
        <v>1</v>
      </c>
      <c r="N48" s="182">
        <v>0</v>
      </c>
      <c r="O48" s="182">
        <v>0</v>
      </c>
      <c r="P48" s="182">
        <v>0</v>
      </c>
      <c r="Q48" s="182">
        <v>0</v>
      </c>
      <c r="R48" s="182">
        <v>0</v>
      </c>
      <c r="S48" s="182">
        <v>0</v>
      </c>
      <c r="T48" s="184">
        <f t="shared" si="0"/>
        <v>139250054</v>
      </c>
      <c r="U48" s="184">
        <f t="shared" si="0"/>
        <v>55075825</v>
      </c>
      <c r="V48" s="184">
        <f t="shared" si="1"/>
        <v>62853645</v>
      </c>
      <c r="W48" s="184">
        <f t="shared" si="2"/>
        <v>257179524</v>
      </c>
      <c r="X48" s="184">
        <f t="shared" si="3"/>
        <v>162280</v>
      </c>
    </row>
    <row r="49" spans="1:24" s="185" customFormat="1" x14ac:dyDescent="0.2">
      <c r="A49" s="180" t="s">
        <v>263</v>
      </c>
      <c r="B49" s="181">
        <v>18005</v>
      </c>
      <c r="C49" s="182">
        <v>402011288</v>
      </c>
      <c r="D49" s="182">
        <v>243575223</v>
      </c>
      <c r="E49" s="182">
        <v>2423148</v>
      </c>
      <c r="F49" s="182">
        <v>2051056</v>
      </c>
      <c r="G49" s="182">
        <v>208423327</v>
      </c>
      <c r="H49" s="182">
        <v>18629055</v>
      </c>
      <c r="I49" s="182">
        <v>116317</v>
      </c>
      <c r="J49" s="182">
        <v>0</v>
      </c>
      <c r="K49" s="183"/>
      <c r="L49" s="183"/>
      <c r="M49" s="182">
        <v>506836</v>
      </c>
      <c r="N49" s="182">
        <v>0</v>
      </c>
      <c r="O49" s="182">
        <v>0</v>
      </c>
      <c r="P49" s="182">
        <v>0</v>
      </c>
      <c r="Q49" s="182">
        <v>0</v>
      </c>
      <c r="R49" s="182">
        <v>0</v>
      </c>
      <c r="S49" s="182">
        <v>0</v>
      </c>
      <c r="T49" s="184">
        <f t="shared" si="0"/>
        <v>402127605</v>
      </c>
      <c r="U49" s="184">
        <f t="shared" si="0"/>
        <v>243575223</v>
      </c>
      <c r="V49" s="184">
        <f t="shared" si="1"/>
        <v>227559218</v>
      </c>
      <c r="W49" s="184">
        <f t="shared" si="2"/>
        <v>873262046</v>
      </c>
      <c r="X49" s="184">
        <f t="shared" si="3"/>
        <v>551028</v>
      </c>
    </row>
    <row r="50" spans="1:24" s="185" customFormat="1" x14ac:dyDescent="0.2">
      <c r="A50" s="180" t="s">
        <v>67</v>
      </c>
      <c r="B50" s="181">
        <v>19004</v>
      </c>
      <c r="C50" s="182">
        <v>465165296</v>
      </c>
      <c r="D50" s="182">
        <v>226565625</v>
      </c>
      <c r="E50" s="182">
        <v>1848937</v>
      </c>
      <c r="F50" s="182">
        <v>2298935</v>
      </c>
      <c r="G50" s="182">
        <v>144253584</v>
      </c>
      <c r="H50" s="182">
        <v>23376515</v>
      </c>
      <c r="I50" s="182">
        <v>1</v>
      </c>
      <c r="J50" s="182">
        <v>0</v>
      </c>
      <c r="K50" s="183"/>
      <c r="L50" s="183"/>
      <c r="M50" s="182">
        <v>2</v>
      </c>
      <c r="N50" s="182">
        <v>0</v>
      </c>
      <c r="O50" s="182">
        <v>0</v>
      </c>
      <c r="P50" s="182">
        <v>0</v>
      </c>
      <c r="Q50" s="182">
        <v>0</v>
      </c>
      <c r="R50" s="182">
        <v>0</v>
      </c>
      <c r="S50" s="182">
        <v>0</v>
      </c>
      <c r="T50" s="184">
        <f t="shared" si="0"/>
        <v>465165297</v>
      </c>
      <c r="U50" s="184">
        <f t="shared" si="0"/>
        <v>226565625</v>
      </c>
      <c r="V50" s="184">
        <f t="shared" si="1"/>
        <v>167630101</v>
      </c>
      <c r="W50" s="184">
        <f t="shared" si="2"/>
        <v>859361023</v>
      </c>
      <c r="X50" s="184">
        <f t="shared" si="3"/>
        <v>542257</v>
      </c>
    </row>
    <row r="51" spans="1:24" s="185" customFormat="1" x14ac:dyDescent="0.2">
      <c r="A51" s="180" t="s">
        <v>75</v>
      </c>
      <c r="B51" s="181">
        <v>20001</v>
      </c>
      <c r="C51" s="182">
        <v>183745637</v>
      </c>
      <c r="D51" s="182">
        <v>10192419</v>
      </c>
      <c r="E51" s="182">
        <v>426608</v>
      </c>
      <c r="F51" s="182">
        <v>1501513</v>
      </c>
      <c r="G51" s="182">
        <v>33761936</v>
      </c>
      <c r="H51" s="182">
        <v>6487</v>
      </c>
      <c r="I51" s="182">
        <v>0</v>
      </c>
      <c r="J51" s="182">
        <v>0</v>
      </c>
      <c r="K51" s="183"/>
      <c r="L51" s="183"/>
      <c r="M51" s="182">
        <v>0</v>
      </c>
      <c r="N51" s="182">
        <v>0</v>
      </c>
      <c r="O51" s="182">
        <v>0</v>
      </c>
      <c r="P51" s="182">
        <v>0</v>
      </c>
      <c r="Q51" s="182">
        <v>0</v>
      </c>
      <c r="R51" s="182">
        <v>0</v>
      </c>
      <c r="S51" s="182">
        <v>0</v>
      </c>
      <c r="T51" s="184">
        <f t="shared" si="0"/>
        <v>183745637</v>
      </c>
      <c r="U51" s="184">
        <f t="shared" si="0"/>
        <v>10192419</v>
      </c>
      <c r="V51" s="184">
        <f t="shared" si="1"/>
        <v>33768423</v>
      </c>
      <c r="W51" s="184">
        <f t="shared" si="2"/>
        <v>227706479</v>
      </c>
      <c r="X51" s="184">
        <f t="shared" si="3"/>
        <v>143683</v>
      </c>
    </row>
    <row r="52" spans="1:24" s="185" customFormat="1" x14ac:dyDescent="0.2">
      <c r="A52" s="180" t="s">
        <v>241</v>
      </c>
      <c r="B52" s="181">
        <v>20003</v>
      </c>
      <c r="C52" s="182">
        <v>213666373</v>
      </c>
      <c r="D52" s="182">
        <v>18183745</v>
      </c>
      <c r="E52" s="182">
        <v>991640</v>
      </c>
      <c r="F52" s="182">
        <v>4116506</v>
      </c>
      <c r="G52" s="182">
        <v>19114475</v>
      </c>
      <c r="H52" s="182">
        <v>7490</v>
      </c>
      <c r="I52" s="182">
        <v>0</v>
      </c>
      <c r="J52" s="182">
        <v>0</v>
      </c>
      <c r="K52" s="183"/>
      <c r="L52" s="183"/>
      <c r="M52" s="182">
        <v>0</v>
      </c>
      <c r="N52" s="182">
        <v>0</v>
      </c>
      <c r="O52" s="182">
        <v>0</v>
      </c>
      <c r="P52" s="182">
        <v>0</v>
      </c>
      <c r="Q52" s="182">
        <v>0</v>
      </c>
      <c r="R52" s="182">
        <v>0</v>
      </c>
      <c r="S52" s="182">
        <v>0</v>
      </c>
      <c r="T52" s="184">
        <f t="shared" si="0"/>
        <v>213666373</v>
      </c>
      <c r="U52" s="184">
        <f t="shared" si="0"/>
        <v>18183745</v>
      </c>
      <c r="V52" s="184">
        <f t="shared" si="1"/>
        <v>19121965</v>
      </c>
      <c r="W52" s="184">
        <f t="shared" si="2"/>
        <v>250972083</v>
      </c>
      <c r="X52" s="184">
        <f t="shared" si="3"/>
        <v>158363</v>
      </c>
    </row>
    <row r="53" spans="1:24" s="185" customFormat="1" x14ac:dyDescent="0.2">
      <c r="A53" s="180" t="s">
        <v>13</v>
      </c>
      <c r="B53" s="181">
        <v>21001</v>
      </c>
      <c r="C53" s="182">
        <v>187951747</v>
      </c>
      <c r="D53" s="182">
        <v>43313604</v>
      </c>
      <c r="E53" s="182">
        <v>327820</v>
      </c>
      <c r="F53" s="182">
        <v>1003397</v>
      </c>
      <c r="G53" s="182">
        <v>18931358</v>
      </c>
      <c r="H53" s="182">
        <v>1577723</v>
      </c>
      <c r="I53" s="182">
        <v>0</v>
      </c>
      <c r="J53" s="182">
        <v>0</v>
      </c>
      <c r="K53" s="183"/>
      <c r="L53" s="183"/>
      <c r="M53" s="182">
        <v>0</v>
      </c>
      <c r="N53" s="182">
        <v>0</v>
      </c>
      <c r="O53" s="182">
        <v>0</v>
      </c>
      <c r="P53" s="182">
        <v>0</v>
      </c>
      <c r="Q53" s="182">
        <v>0</v>
      </c>
      <c r="R53" s="182">
        <v>0</v>
      </c>
      <c r="S53" s="182">
        <v>0</v>
      </c>
      <c r="T53" s="184">
        <f t="shared" si="0"/>
        <v>187951747</v>
      </c>
      <c r="U53" s="184">
        <f t="shared" si="0"/>
        <v>43313604</v>
      </c>
      <c r="V53" s="184">
        <f t="shared" si="1"/>
        <v>20509081</v>
      </c>
      <c r="W53" s="184">
        <f t="shared" si="2"/>
        <v>251774432</v>
      </c>
      <c r="X53" s="184">
        <f t="shared" si="3"/>
        <v>158870</v>
      </c>
    </row>
    <row r="54" spans="1:24" s="185" customFormat="1" x14ac:dyDescent="0.2">
      <c r="A54" s="180" t="s">
        <v>289</v>
      </c>
      <c r="B54" s="181">
        <v>21003</v>
      </c>
      <c r="C54" s="182">
        <v>507618412</v>
      </c>
      <c r="D54" s="182">
        <v>89998270</v>
      </c>
      <c r="E54" s="182">
        <v>345739</v>
      </c>
      <c r="F54" s="182">
        <v>2086249</v>
      </c>
      <c r="G54" s="182">
        <v>39964770</v>
      </c>
      <c r="H54" s="182">
        <v>1181675</v>
      </c>
      <c r="I54" s="182">
        <v>1</v>
      </c>
      <c r="J54" s="182">
        <v>0</v>
      </c>
      <c r="K54" s="183"/>
      <c r="L54" s="183"/>
      <c r="M54" s="182">
        <v>0</v>
      </c>
      <c r="N54" s="182">
        <v>0</v>
      </c>
      <c r="O54" s="182">
        <v>0</v>
      </c>
      <c r="P54" s="182">
        <v>0</v>
      </c>
      <c r="Q54" s="182">
        <v>0</v>
      </c>
      <c r="R54" s="182">
        <v>0</v>
      </c>
      <c r="S54" s="182">
        <v>0</v>
      </c>
      <c r="T54" s="184">
        <f t="shared" si="0"/>
        <v>507618413</v>
      </c>
      <c r="U54" s="184">
        <f t="shared" si="0"/>
        <v>89998270</v>
      </c>
      <c r="V54" s="184">
        <f t="shared" si="1"/>
        <v>41146445</v>
      </c>
      <c r="W54" s="184">
        <f t="shared" si="2"/>
        <v>638763128</v>
      </c>
      <c r="X54" s="184">
        <f t="shared" si="3"/>
        <v>403060</v>
      </c>
    </row>
    <row r="55" spans="1:24" s="185" customFormat="1" x14ac:dyDescent="0.2">
      <c r="A55" s="180" t="s">
        <v>29</v>
      </c>
      <c r="B55" s="181">
        <v>22001</v>
      </c>
      <c r="C55" s="182">
        <v>245502690</v>
      </c>
      <c r="D55" s="182">
        <v>21618363</v>
      </c>
      <c r="E55" s="182">
        <v>381652</v>
      </c>
      <c r="F55" s="182">
        <v>817683</v>
      </c>
      <c r="G55" s="182">
        <v>27148322</v>
      </c>
      <c r="H55" s="182">
        <v>10911018</v>
      </c>
      <c r="I55" s="182">
        <v>1</v>
      </c>
      <c r="J55" s="182">
        <v>0</v>
      </c>
      <c r="K55" s="183"/>
      <c r="L55" s="183"/>
      <c r="M55" s="182">
        <v>0</v>
      </c>
      <c r="N55" s="182">
        <v>0</v>
      </c>
      <c r="O55" s="182">
        <v>0</v>
      </c>
      <c r="P55" s="182">
        <v>0</v>
      </c>
      <c r="Q55" s="182">
        <v>0</v>
      </c>
      <c r="R55" s="182">
        <v>0</v>
      </c>
      <c r="S55" s="182">
        <v>0</v>
      </c>
      <c r="T55" s="184">
        <f t="shared" si="0"/>
        <v>245502691</v>
      </c>
      <c r="U55" s="184">
        <f t="shared" si="0"/>
        <v>21618363</v>
      </c>
      <c r="V55" s="184">
        <f t="shared" si="1"/>
        <v>38059340</v>
      </c>
      <c r="W55" s="184">
        <f t="shared" si="2"/>
        <v>305180394</v>
      </c>
      <c r="X55" s="184">
        <f t="shared" si="3"/>
        <v>192569</v>
      </c>
    </row>
    <row r="56" spans="1:24" s="185" customFormat="1" x14ac:dyDescent="0.2">
      <c r="A56" s="180" t="s">
        <v>79</v>
      </c>
      <c r="B56" s="181">
        <v>22005</v>
      </c>
      <c r="C56" s="182">
        <v>505494450</v>
      </c>
      <c r="D56" s="182">
        <v>24956119</v>
      </c>
      <c r="E56" s="182">
        <v>838910</v>
      </c>
      <c r="F56" s="182">
        <v>1582672</v>
      </c>
      <c r="G56" s="182">
        <v>31433647</v>
      </c>
      <c r="H56" s="182">
        <v>45338036</v>
      </c>
      <c r="I56" s="182">
        <v>2</v>
      </c>
      <c r="J56" s="182">
        <v>0</v>
      </c>
      <c r="K56" s="183"/>
      <c r="L56" s="183"/>
      <c r="M56" s="182">
        <v>0</v>
      </c>
      <c r="N56" s="182">
        <v>0</v>
      </c>
      <c r="O56" s="182">
        <v>0</v>
      </c>
      <c r="P56" s="182">
        <v>0</v>
      </c>
      <c r="Q56" s="182">
        <v>0</v>
      </c>
      <c r="R56" s="182">
        <v>0</v>
      </c>
      <c r="S56" s="182">
        <v>0</v>
      </c>
      <c r="T56" s="184">
        <f t="shared" si="0"/>
        <v>505494452</v>
      </c>
      <c r="U56" s="184">
        <f t="shared" si="0"/>
        <v>24956119</v>
      </c>
      <c r="V56" s="184">
        <f t="shared" si="1"/>
        <v>76771683</v>
      </c>
      <c r="W56" s="184">
        <f t="shared" si="2"/>
        <v>607222254</v>
      </c>
      <c r="X56" s="184">
        <f t="shared" si="3"/>
        <v>383157</v>
      </c>
    </row>
    <row r="57" spans="1:24" s="185" customFormat="1" x14ac:dyDescent="0.2">
      <c r="A57" s="180" t="s">
        <v>143</v>
      </c>
      <c r="B57" s="181">
        <v>22006</v>
      </c>
      <c r="C57" s="182">
        <v>547514003</v>
      </c>
      <c r="D57" s="182">
        <v>162527445</v>
      </c>
      <c r="E57" s="182">
        <v>1917086</v>
      </c>
      <c r="F57" s="182">
        <v>5083728</v>
      </c>
      <c r="G57" s="182">
        <v>138028024</v>
      </c>
      <c r="H57" s="182">
        <v>38810383</v>
      </c>
      <c r="I57" s="182">
        <v>0</v>
      </c>
      <c r="J57" s="182">
        <v>0</v>
      </c>
      <c r="K57" s="183"/>
      <c r="L57" s="183"/>
      <c r="M57" s="182">
        <v>0</v>
      </c>
      <c r="N57" s="182">
        <v>0</v>
      </c>
      <c r="O57" s="182">
        <v>0</v>
      </c>
      <c r="P57" s="182">
        <v>0</v>
      </c>
      <c r="Q57" s="182">
        <v>0</v>
      </c>
      <c r="R57" s="182">
        <v>0</v>
      </c>
      <c r="S57" s="182">
        <v>0</v>
      </c>
      <c r="T57" s="184">
        <f t="shared" si="0"/>
        <v>547514003</v>
      </c>
      <c r="U57" s="184">
        <f t="shared" si="0"/>
        <v>162527445</v>
      </c>
      <c r="V57" s="184">
        <f t="shared" si="1"/>
        <v>176838407</v>
      </c>
      <c r="W57" s="184">
        <f t="shared" si="2"/>
        <v>886879855</v>
      </c>
      <c r="X57" s="184">
        <f t="shared" si="3"/>
        <v>559621</v>
      </c>
    </row>
    <row r="58" spans="1:24" s="185" customFormat="1" x14ac:dyDescent="0.2">
      <c r="A58" s="180" t="s">
        <v>77</v>
      </c>
      <c r="B58" s="181">
        <v>23001</v>
      </c>
      <c r="C58" s="182">
        <v>58577473</v>
      </c>
      <c r="D58" s="182">
        <v>47279593</v>
      </c>
      <c r="E58" s="182">
        <v>1744975</v>
      </c>
      <c r="F58" s="182">
        <v>3837548</v>
      </c>
      <c r="G58" s="182">
        <v>49181749</v>
      </c>
      <c r="H58" s="182">
        <v>76659879</v>
      </c>
      <c r="I58" s="182">
        <v>14</v>
      </c>
      <c r="J58" s="182">
        <v>0</v>
      </c>
      <c r="K58" s="183"/>
      <c r="L58" s="183"/>
      <c r="M58" s="182">
        <v>4</v>
      </c>
      <c r="N58" s="182">
        <v>0</v>
      </c>
      <c r="O58" s="182">
        <v>0</v>
      </c>
      <c r="P58" s="182">
        <v>0</v>
      </c>
      <c r="Q58" s="182">
        <v>0</v>
      </c>
      <c r="R58" s="182">
        <v>0</v>
      </c>
      <c r="S58" s="182">
        <v>0</v>
      </c>
      <c r="T58" s="184">
        <f t="shared" si="0"/>
        <v>58577487</v>
      </c>
      <c r="U58" s="184">
        <f t="shared" si="0"/>
        <v>47279593</v>
      </c>
      <c r="V58" s="184">
        <f t="shared" si="1"/>
        <v>125841632</v>
      </c>
      <c r="W58" s="184">
        <f t="shared" si="2"/>
        <v>231698712</v>
      </c>
      <c r="X58" s="184">
        <f t="shared" si="3"/>
        <v>146202</v>
      </c>
    </row>
    <row r="59" spans="1:24" s="185" customFormat="1" x14ac:dyDescent="0.2">
      <c r="A59" s="180" t="s">
        <v>135</v>
      </c>
      <c r="B59" s="181">
        <v>23002</v>
      </c>
      <c r="C59" s="182">
        <v>61048397</v>
      </c>
      <c r="D59" s="182">
        <v>528025359</v>
      </c>
      <c r="E59" s="182">
        <v>24948059</v>
      </c>
      <c r="F59" s="182">
        <v>30533761</v>
      </c>
      <c r="G59" s="182">
        <v>349081755</v>
      </c>
      <c r="H59" s="182">
        <v>20494298</v>
      </c>
      <c r="I59" s="182">
        <v>47789</v>
      </c>
      <c r="J59" s="182">
        <v>0</v>
      </c>
      <c r="K59" s="183"/>
      <c r="L59" s="183"/>
      <c r="M59" s="182">
        <v>1504485</v>
      </c>
      <c r="N59" s="182">
        <v>0</v>
      </c>
      <c r="O59" s="182">
        <v>0</v>
      </c>
      <c r="P59" s="182">
        <v>0</v>
      </c>
      <c r="Q59" s="182">
        <v>0</v>
      </c>
      <c r="R59" s="182">
        <v>0</v>
      </c>
      <c r="S59" s="182">
        <v>0</v>
      </c>
      <c r="T59" s="184">
        <f t="shared" si="0"/>
        <v>61096186</v>
      </c>
      <c r="U59" s="184">
        <f t="shared" si="0"/>
        <v>528025359</v>
      </c>
      <c r="V59" s="184">
        <f t="shared" si="1"/>
        <v>371080538</v>
      </c>
      <c r="W59" s="184">
        <f t="shared" si="2"/>
        <v>960202083</v>
      </c>
      <c r="X59" s="184">
        <f t="shared" si="3"/>
        <v>605888</v>
      </c>
    </row>
    <row r="60" spans="1:24" s="185" customFormat="1" x14ac:dyDescent="0.2">
      <c r="A60" s="180" t="s">
        <v>201</v>
      </c>
      <c r="B60" s="181">
        <v>23003</v>
      </c>
      <c r="C60" s="182">
        <v>62689206</v>
      </c>
      <c r="D60" s="182">
        <v>19289012</v>
      </c>
      <c r="E60" s="182">
        <v>860867</v>
      </c>
      <c r="F60" s="182">
        <v>3381512</v>
      </c>
      <c r="G60" s="182">
        <v>10889432</v>
      </c>
      <c r="H60" s="182">
        <v>4724006</v>
      </c>
      <c r="I60" s="182">
        <v>18139</v>
      </c>
      <c r="J60" s="182">
        <v>0</v>
      </c>
      <c r="K60" s="183"/>
      <c r="L60" s="183"/>
      <c r="M60" s="182">
        <v>3</v>
      </c>
      <c r="N60" s="182">
        <v>0</v>
      </c>
      <c r="O60" s="182">
        <v>0</v>
      </c>
      <c r="P60" s="182">
        <v>0</v>
      </c>
      <c r="Q60" s="182">
        <v>0</v>
      </c>
      <c r="R60" s="182">
        <v>0</v>
      </c>
      <c r="S60" s="182">
        <v>0</v>
      </c>
      <c r="T60" s="184">
        <f t="shared" si="0"/>
        <v>62707345</v>
      </c>
      <c r="U60" s="184">
        <f t="shared" si="0"/>
        <v>19289012</v>
      </c>
      <c r="V60" s="184">
        <f t="shared" si="1"/>
        <v>15613441</v>
      </c>
      <c r="W60" s="184">
        <f t="shared" si="2"/>
        <v>97609798</v>
      </c>
      <c r="X60" s="184">
        <f t="shared" si="3"/>
        <v>61592</v>
      </c>
    </row>
    <row r="61" spans="1:24" s="185" customFormat="1" x14ac:dyDescent="0.2">
      <c r="A61" s="180" t="s">
        <v>95</v>
      </c>
      <c r="B61" s="181">
        <v>24004</v>
      </c>
      <c r="C61" s="182">
        <v>915448706</v>
      </c>
      <c r="D61" s="182">
        <v>48284855</v>
      </c>
      <c r="E61" s="182">
        <v>542315</v>
      </c>
      <c r="F61" s="182">
        <v>1557039</v>
      </c>
      <c r="G61" s="182">
        <v>24937001</v>
      </c>
      <c r="H61" s="182">
        <v>19105440</v>
      </c>
      <c r="I61" s="182">
        <v>2</v>
      </c>
      <c r="J61" s="182">
        <v>0</v>
      </c>
      <c r="K61" s="183"/>
      <c r="L61" s="183"/>
      <c r="M61" s="182">
        <v>1</v>
      </c>
      <c r="N61" s="182">
        <v>0</v>
      </c>
      <c r="O61" s="182">
        <v>1321011</v>
      </c>
      <c r="P61" s="182">
        <v>0</v>
      </c>
      <c r="Q61" s="182">
        <v>0</v>
      </c>
      <c r="R61" s="182">
        <v>22505</v>
      </c>
      <c r="S61" s="182">
        <v>0</v>
      </c>
      <c r="T61" s="184">
        <f t="shared" si="0"/>
        <v>915448708</v>
      </c>
      <c r="U61" s="184">
        <f t="shared" si="0"/>
        <v>49605866</v>
      </c>
      <c r="V61" s="184">
        <f t="shared" si="1"/>
        <v>44064947</v>
      </c>
      <c r="W61" s="184">
        <f t="shared" si="2"/>
        <v>1009119521</v>
      </c>
      <c r="X61" s="184">
        <f t="shared" si="3"/>
        <v>636754</v>
      </c>
    </row>
    <row r="62" spans="1:24" s="185" customFormat="1" x14ac:dyDescent="0.2">
      <c r="A62" s="180" t="s">
        <v>183</v>
      </c>
      <c r="B62" s="181">
        <v>25004</v>
      </c>
      <c r="C62" s="182">
        <v>614596445</v>
      </c>
      <c r="D62" s="182">
        <v>444724347</v>
      </c>
      <c r="E62" s="182">
        <v>2703755</v>
      </c>
      <c r="F62" s="182">
        <v>4852479</v>
      </c>
      <c r="G62" s="182">
        <v>330786956</v>
      </c>
      <c r="H62" s="182">
        <v>143631373</v>
      </c>
      <c r="I62" s="182">
        <v>0</v>
      </c>
      <c r="J62" s="182">
        <v>0</v>
      </c>
      <c r="K62" s="183"/>
      <c r="L62" s="183"/>
      <c r="M62" s="182">
        <v>1</v>
      </c>
      <c r="N62" s="182">
        <v>0</v>
      </c>
      <c r="O62" s="182">
        <v>0</v>
      </c>
      <c r="P62" s="182">
        <v>0</v>
      </c>
      <c r="Q62" s="182">
        <v>0</v>
      </c>
      <c r="R62" s="182">
        <v>0</v>
      </c>
      <c r="S62" s="182">
        <v>0</v>
      </c>
      <c r="T62" s="184">
        <f t="shared" si="0"/>
        <v>614596445</v>
      </c>
      <c r="U62" s="184">
        <f t="shared" si="0"/>
        <v>444724347</v>
      </c>
      <c r="V62" s="184">
        <f t="shared" si="1"/>
        <v>474418330</v>
      </c>
      <c r="W62" s="184">
        <f t="shared" si="2"/>
        <v>1533739122</v>
      </c>
      <c r="X62" s="184">
        <f t="shared" si="3"/>
        <v>967789</v>
      </c>
    </row>
    <row r="63" spans="1:24" s="185" customFormat="1" x14ac:dyDescent="0.2">
      <c r="A63" s="180" t="s">
        <v>39</v>
      </c>
      <c r="B63" s="181">
        <v>26002</v>
      </c>
      <c r="C63" s="182">
        <v>177701295</v>
      </c>
      <c r="D63" s="182">
        <v>45613269</v>
      </c>
      <c r="E63" s="182">
        <v>814834</v>
      </c>
      <c r="F63" s="182">
        <v>1989381</v>
      </c>
      <c r="G63" s="182">
        <v>31841268</v>
      </c>
      <c r="H63" s="182">
        <v>134</v>
      </c>
      <c r="I63" s="182">
        <v>0</v>
      </c>
      <c r="J63" s="182">
        <v>0</v>
      </c>
      <c r="K63" s="183"/>
      <c r="L63" s="183"/>
      <c r="M63" s="182">
        <v>0</v>
      </c>
      <c r="N63" s="182">
        <v>0</v>
      </c>
      <c r="O63" s="182">
        <v>0</v>
      </c>
      <c r="P63" s="182">
        <v>0</v>
      </c>
      <c r="Q63" s="182">
        <v>0</v>
      </c>
      <c r="R63" s="182">
        <v>0</v>
      </c>
      <c r="S63" s="182">
        <v>0</v>
      </c>
      <c r="T63" s="184">
        <f t="shared" si="0"/>
        <v>177701295</v>
      </c>
      <c r="U63" s="184">
        <f t="shared" si="0"/>
        <v>45613269</v>
      </c>
      <c r="V63" s="184">
        <f t="shared" si="1"/>
        <v>31841402</v>
      </c>
      <c r="W63" s="184">
        <f t="shared" si="2"/>
        <v>255155966</v>
      </c>
      <c r="X63" s="184">
        <f t="shared" si="3"/>
        <v>161003</v>
      </c>
    </row>
    <row r="64" spans="1:24" s="185" customFormat="1" x14ac:dyDescent="0.2">
      <c r="A64" s="180" t="s">
        <v>111</v>
      </c>
      <c r="B64" s="181">
        <v>26004</v>
      </c>
      <c r="C64" s="182">
        <v>306596916</v>
      </c>
      <c r="D64" s="182">
        <v>79799502</v>
      </c>
      <c r="E64" s="182">
        <v>1404477</v>
      </c>
      <c r="F64" s="182">
        <v>3891489</v>
      </c>
      <c r="G64" s="182">
        <v>72478040</v>
      </c>
      <c r="H64" s="182">
        <v>557</v>
      </c>
      <c r="I64" s="182">
        <v>0</v>
      </c>
      <c r="J64" s="182">
        <v>0</v>
      </c>
      <c r="K64" s="183"/>
      <c r="L64" s="183"/>
      <c r="M64" s="182">
        <v>0</v>
      </c>
      <c r="N64" s="182">
        <v>0</v>
      </c>
      <c r="O64" s="182">
        <v>0</v>
      </c>
      <c r="P64" s="182">
        <v>0</v>
      </c>
      <c r="Q64" s="182">
        <v>0</v>
      </c>
      <c r="R64" s="182">
        <v>0</v>
      </c>
      <c r="S64" s="182">
        <v>0</v>
      </c>
      <c r="T64" s="184">
        <f t="shared" si="0"/>
        <v>306596916</v>
      </c>
      <c r="U64" s="184">
        <f t="shared" si="0"/>
        <v>79799502</v>
      </c>
      <c r="V64" s="184">
        <f t="shared" si="1"/>
        <v>72478597</v>
      </c>
      <c r="W64" s="184">
        <f t="shared" si="2"/>
        <v>458875015</v>
      </c>
      <c r="X64" s="184">
        <f t="shared" si="3"/>
        <v>289550</v>
      </c>
    </row>
    <row r="65" spans="1:24" s="185" customFormat="1" x14ac:dyDescent="0.2">
      <c r="A65" s="180" t="s">
        <v>231</v>
      </c>
      <c r="B65" s="181">
        <v>26005</v>
      </c>
      <c r="C65" s="182">
        <v>139069936</v>
      </c>
      <c r="D65" s="182">
        <v>23926534</v>
      </c>
      <c r="E65" s="182">
        <v>625301</v>
      </c>
      <c r="F65" s="182">
        <v>1293514</v>
      </c>
      <c r="G65" s="182">
        <v>28446761</v>
      </c>
      <c r="H65" s="182">
        <v>0</v>
      </c>
      <c r="I65" s="182">
        <v>0</v>
      </c>
      <c r="J65" s="182">
        <v>0</v>
      </c>
      <c r="K65" s="183"/>
      <c r="L65" s="183"/>
      <c r="M65" s="182">
        <v>0</v>
      </c>
      <c r="N65" s="182">
        <v>0</v>
      </c>
      <c r="O65" s="182">
        <v>0</v>
      </c>
      <c r="P65" s="182">
        <v>0</v>
      </c>
      <c r="Q65" s="182">
        <v>0</v>
      </c>
      <c r="R65" s="182">
        <v>0</v>
      </c>
      <c r="S65" s="182">
        <v>0</v>
      </c>
      <c r="T65" s="184">
        <f t="shared" si="0"/>
        <v>139069936</v>
      </c>
      <c r="U65" s="184">
        <f t="shared" si="0"/>
        <v>23926534</v>
      </c>
      <c r="V65" s="184">
        <f t="shared" si="1"/>
        <v>28446761</v>
      </c>
      <c r="W65" s="184">
        <f t="shared" si="2"/>
        <v>191443231</v>
      </c>
      <c r="X65" s="184">
        <f t="shared" si="3"/>
        <v>120801</v>
      </c>
    </row>
    <row r="66" spans="1:24" s="185" customFormat="1" x14ac:dyDescent="0.2">
      <c r="A66" s="180" t="s">
        <v>115</v>
      </c>
      <c r="B66" s="181">
        <v>27001</v>
      </c>
      <c r="C66" s="182">
        <v>444037091</v>
      </c>
      <c r="D66" s="182">
        <v>67823673</v>
      </c>
      <c r="E66" s="182">
        <v>3870580</v>
      </c>
      <c r="F66" s="182">
        <v>8206211</v>
      </c>
      <c r="G66" s="182">
        <v>46316097</v>
      </c>
      <c r="H66" s="182">
        <v>55378</v>
      </c>
      <c r="I66" s="182">
        <v>0</v>
      </c>
      <c r="J66" s="182">
        <v>1</v>
      </c>
      <c r="K66" s="183"/>
      <c r="L66" s="183"/>
      <c r="M66" s="182">
        <v>35657</v>
      </c>
      <c r="N66" s="182">
        <v>0</v>
      </c>
      <c r="O66" s="182">
        <v>0</v>
      </c>
      <c r="P66" s="182">
        <v>0</v>
      </c>
      <c r="Q66" s="182">
        <v>0</v>
      </c>
      <c r="R66" s="182">
        <v>0</v>
      </c>
      <c r="S66" s="182">
        <v>0</v>
      </c>
      <c r="T66" s="184">
        <f t="shared" si="0"/>
        <v>444037091</v>
      </c>
      <c r="U66" s="184">
        <f t="shared" si="0"/>
        <v>67823674</v>
      </c>
      <c r="V66" s="184">
        <f t="shared" si="1"/>
        <v>46407132</v>
      </c>
      <c r="W66" s="184">
        <f t="shared" si="2"/>
        <v>558267897</v>
      </c>
      <c r="X66" s="184">
        <f t="shared" si="3"/>
        <v>352267</v>
      </c>
    </row>
    <row r="67" spans="1:24" s="185" customFormat="1" x14ac:dyDescent="0.2">
      <c r="A67" s="180" t="s">
        <v>45</v>
      </c>
      <c r="B67" s="181">
        <v>28001</v>
      </c>
      <c r="C67" s="182">
        <v>212022725</v>
      </c>
      <c r="D67" s="182">
        <v>99762681</v>
      </c>
      <c r="E67" s="182">
        <v>447829</v>
      </c>
      <c r="F67" s="182">
        <v>685569</v>
      </c>
      <c r="G67" s="182">
        <v>29409475</v>
      </c>
      <c r="H67" s="182">
        <v>6850035</v>
      </c>
      <c r="I67" s="182">
        <v>75417</v>
      </c>
      <c r="J67" s="182">
        <v>0</v>
      </c>
      <c r="K67" s="183"/>
      <c r="L67" s="183"/>
      <c r="M67" s="182">
        <v>1</v>
      </c>
      <c r="N67" s="182">
        <v>0</v>
      </c>
      <c r="O67" s="182">
        <v>0</v>
      </c>
      <c r="P67" s="182">
        <v>0</v>
      </c>
      <c r="Q67" s="182">
        <v>0</v>
      </c>
      <c r="R67" s="182">
        <v>0</v>
      </c>
      <c r="S67" s="182">
        <v>0</v>
      </c>
      <c r="T67" s="184">
        <f t="shared" si="0"/>
        <v>212098142</v>
      </c>
      <c r="U67" s="184">
        <f t="shared" si="0"/>
        <v>99762681</v>
      </c>
      <c r="V67" s="184">
        <f t="shared" si="1"/>
        <v>36259511</v>
      </c>
      <c r="W67" s="184">
        <f t="shared" si="2"/>
        <v>348120334</v>
      </c>
      <c r="X67" s="184">
        <f t="shared" si="3"/>
        <v>219664</v>
      </c>
    </row>
    <row r="68" spans="1:24" s="185" customFormat="1" x14ac:dyDescent="0.2">
      <c r="A68" s="180" t="s">
        <v>87</v>
      </c>
      <c r="B68" s="181">
        <v>28002</v>
      </c>
      <c r="C68" s="182">
        <v>233028637</v>
      </c>
      <c r="D68" s="182">
        <v>131603286</v>
      </c>
      <c r="E68" s="182">
        <v>730915</v>
      </c>
      <c r="F68" s="182">
        <v>981062</v>
      </c>
      <c r="G68" s="182">
        <v>143188193</v>
      </c>
      <c r="H68" s="182">
        <v>14332639</v>
      </c>
      <c r="I68" s="182">
        <v>1</v>
      </c>
      <c r="J68" s="182">
        <v>0</v>
      </c>
      <c r="K68" s="183"/>
      <c r="L68" s="183"/>
      <c r="M68" s="182">
        <v>1</v>
      </c>
      <c r="N68" s="182">
        <v>0</v>
      </c>
      <c r="O68" s="182">
        <v>0</v>
      </c>
      <c r="P68" s="182">
        <v>0</v>
      </c>
      <c r="Q68" s="182">
        <v>0</v>
      </c>
      <c r="R68" s="182">
        <v>0</v>
      </c>
      <c r="S68" s="182">
        <v>0</v>
      </c>
      <c r="T68" s="184">
        <f t="shared" si="0"/>
        <v>233028638</v>
      </c>
      <c r="U68" s="184">
        <f t="shared" si="0"/>
        <v>131603286</v>
      </c>
      <c r="V68" s="184">
        <f t="shared" si="1"/>
        <v>157520833</v>
      </c>
      <c r="W68" s="184">
        <f t="shared" si="2"/>
        <v>522152757</v>
      </c>
      <c r="X68" s="184">
        <f t="shared" si="3"/>
        <v>329478</v>
      </c>
    </row>
    <row r="69" spans="1:24" s="185" customFormat="1" x14ac:dyDescent="0.2">
      <c r="A69" s="180" t="s">
        <v>117</v>
      </c>
      <c r="B69" s="181">
        <v>28003</v>
      </c>
      <c r="C69" s="182">
        <v>557406428</v>
      </c>
      <c r="D69" s="182">
        <v>264436095</v>
      </c>
      <c r="E69" s="182">
        <v>542112</v>
      </c>
      <c r="F69" s="182">
        <v>1789723</v>
      </c>
      <c r="G69" s="182">
        <v>197563590</v>
      </c>
      <c r="H69" s="182">
        <v>8557439</v>
      </c>
      <c r="I69" s="182">
        <v>1</v>
      </c>
      <c r="J69" s="182">
        <v>0</v>
      </c>
      <c r="K69" s="183"/>
      <c r="L69" s="183"/>
      <c r="M69" s="182">
        <v>1</v>
      </c>
      <c r="N69" s="182">
        <v>0</v>
      </c>
      <c r="O69" s="182">
        <v>0</v>
      </c>
      <c r="P69" s="182">
        <v>0</v>
      </c>
      <c r="Q69" s="182">
        <v>0</v>
      </c>
      <c r="R69" s="182">
        <v>0</v>
      </c>
      <c r="S69" s="182">
        <v>0</v>
      </c>
      <c r="T69" s="184">
        <f t="shared" si="0"/>
        <v>557406429</v>
      </c>
      <c r="U69" s="184">
        <f t="shared" si="0"/>
        <v>264436095</v>
      </c>
      <c r="V69" s="184">
        <f t="shared" si="1"/>
        <v>206121030</v>
      </c>
      <c r="W69" s="184">
        <f t="shared" si="2"/>
        <v>1027963554</v>
      </c>
      <c r="X69" s="184">
        <f t="shared" si="3"/>
        <v>648645</v>
      </c>
    </row>
    <row r="70" spans="1:24" s="185" customFormat="1" x14ac:dyDescent="0.2">
      <c r="A70" s="180" t="s">
        <v>432</v>
      </c>
      <c r="B70" s="181">
        <v>29004</v>
      </c>
      <c r="C70" s="182">
        <v>1318865214</v>
      </c>
      <c r="D70" s="182">
        <v>117776956</v>
      </c>
      <c r="E70" s="182">
        <v>1182514</v>
      </c>
      <c r="F70" s="182">
        <v>2852345</v>
      </c>
      <c r="G70" s="182">
        <v>82408734</v>
      </c>
      <c r="H70" s="182">
        <v>1595398</v>
      </c>
      <c r="I70" s="182">
        <v>3</v>
      </c>
      <c r="J70" s="182">
        <v>0</v>
      </c>
      <c r="K70" s="183"/>
      <c r="L70" s="183"/>
      <c r="M70" s="182">
        <v>0</v>
      </c>
      <c r="N70" s="182">
        <v>0</v>
      </c>
      <c r="O70" s="182">
        <v>0</v>
      </c>
      <c r="P70" s="182">
        <v>0</v>
      </c>
      <c r="Q70" s="182">
        <v>0</v>
      </c>
      <c r="R70" s="182">
        <v>0</v>
      </c>
      <c r="S70" s="182">
        <v>0</v>
      </c>
      <c r="T70" s="184">
        <f t="shared" si="0"/>
        <v>1318865217</v>
      </c>
      <c r="U70" s="184">
        <f t="shared" si="0"/>
        <v>117776956</v>
      </c>
      <c r="V70" s="184">
        <f t="shared" si="1"/>
        <v>84004132</v>
      </c>
      <c r="W70" s="184">
        <f t="shared" si="2"/>
        <v>1520646305</v>
      </c>
      <c r="X70" s="184">
        <f t="shared" si="3"/>
        <v>959528</v>
      </c>
    </row>
    <row r="71" spans="1:24" s="185" customFormat="1" x14ac:dyDescent="0.2">
      <c r="A71" s="180" t="s">
        <v>119</v>
      </c>
      <c r="B71" s="181">
        <v>30001</v>
      </c>
      <c r="C71" s="182">
        <v>339284996</v>
      </c>
      <c r="D71" s="182">
        <v>111460362</v>
      </c>
      <c r="E71" s="182">
        <v>372827</v>
      </c>
      <c r="F71" s="182">
        <v>2388031</v>
      </c>
      <c r="G71" s="182">
        <v>34134720</v>
      </c>
      <c r="H71" s="182">
        <v>15084403</v>
      </c>
      <c r="I71" s="182">
        <v>0</v>
      </c>
      <c r="J71" s="182">
        <v>0</v>
      </c>
      <c r="K71" s="183"/>
      <c r="L71" s="183"/>
      <c r="M71" s="182">
        <v>0</v>
      </c>
      <c r="N71" s="182">
        <v>0</v>
      </c>
      <c r="O71" s="182">
        <v>3082940</v>
      </c>
      <c r="P71" s="182">
        <v>0</v>
      </c>
      <c r="Q71" s="182">
        <v>0</v>
      </c>
      <c r="R71" s="182">
        <v>878300</v>
      </c>
      <c r="S71" s="182">
        <v>0</v>
      </c>
      <c r="T71" s="184">
        <f t="shared" ref="T71:U134" si="4">C71+I71+N71</f>
        <v>339284996</v>
      </c>
      <c r="U71" s="184">
        <f t="shared" si="4"/>
        <v>114543302</v>
      </c>
      <c r="V71" s="184">
        <f t="shared" ref="V71:V134" si="5">G71+H71+M71+R71+S71</f>
        <v>50097423</v>
      </c>
      <c r="W71" s="184">
        <f t="shared" ref="W71:W134" si="6">SUM(T71:V71)</f>
        <v>503925721</v>
      </c>
      <c r="X71" s="184">
        <f t="shared" ref="X71:X134" si="7">ROUND((W71*1.262)/1000/2,0)</f>
        <v>317977</v>
      </c>
    </row>
    <row r="72" spans="1:24" s="185" customFormat="1" x14ac:dyDescent="0.2">
      <c r="A72" s="180" t="s">
        <v>33</v>
      </c>
      <c r="B72" s="181">
        <v>30003</v>
      </c>
      <c r="C72" s="182">
        <v>324303402</v>
      </c>
      <c r="D72" s="182">
        <v>92106830</v>
      </c>
      <c r="E72" s="182">
        <v>134344</v>
      </c>
      <c r="F72" s="182">
        <v>628331</v>
      </c>
      <c r="G72" s="182">
        <v>40836678</v>
      </c>
      <c r="H72" s="182">
        <v>17331089</v>
      </c>
      <c r="I72" s="182">
        <v>0</v>
      </c>
      <c r="J72" s="182">
        <v>0</v>
      </c>
      <c r="K72" s="183"/>
      <c r="L72" s="183"/>
      <c r="M72" s="182">
        <v>0</v>
      </c>
      <c r="N72" s="182">
        <v>0</v>
      </c>
      <c r="O72" s="182">
        <v>0</v>
      </c>
      <c r="P72" s="182">
        <v>0</v>
      </c>
      <c r="Q72" s="182">
        <v>0</v>
      </c>
      <c r="R72" s="182">
        <v>0</v>
      </c>
      <c r="S72" s="182">
        <v>0</v>
      </c>
      <c r="T72" s="184">
        <f t="shared" si="4"/>
        <v>324303402</v>
      </c>
      <c r="U72" s="184">
        <f t="shared" si="4"/>
        <v>92106830</v>
      </c>
      <c r="V72" s="184">
        <f t="shared" si="5"/>
        <v>58167767</v>
      </c>
      <c r="W72" s="184">
        <f t="shared" si="6"/>
        <v>474577999</v>
      </c>
      <c r="X72" s="184">
        <f t="shared" si="7"/>
        <v>299459</v>
      </c>
    </row>
    <row r="73" spans="1:24" s="185" customFormat="1" x14ac:dyDescent="0.2">
      <c r="A73" s="180" t="s">
        <v>121</v>
      </c>
      <c r="B73" s="181">
        <v>31001</v>
      </c>
      <c r="C73" s="182">
        <v>306773684</v>
      </c>
      <c r="D73" s="182">
        <v>43580799</v>
      </c>
      <c r="E73" s="182">
        <v>6410278</v>
      </c>
      <c r="F73" s="182">
        <v>10720718</v>
      </c>
      <c r="G73" s="182">
        <v>56308495</v>
      </c>
      <c r="H73" s="182">
        <v>6023345</v>
      </c>
      <c r="I73" s="182">
        <v>0</v>
      </c>
      <c r="J73" s="182">
        <v>0</v>
      </c>
      <c r="K73" s="183"/>
      <c r="L73" s="183"/>
      <c r="M73" s="182">
        <v>0</v>
      </c>
      <c r="N73" s="182">
        <v>0</v>
      </c>
      <c r="O73" s="182">
        <v>0</v>
      </c>
      <c r="P73" s="182">
        <v>0</v>
      </c>
      <c r="Q73" s="182">
        <v>0</v>
      </c>
      <c r="R73" s="182">
        <v>0</v>
      </c>
      <c r="S73" s="182">
        <v>0</v>
      </c>
      <c r="T73" s="184">
        <f t="shared" si="4"/>
        <v>306773684</v>
      </c>
      <c r="U73" s="184">
        <f t="shared" si="4"/>
        <v>43580799</v>
      </c>
      <c r="V73" s="184">
        <f t="shared" si="5"/>
        <v>62331840</v>
      </c>
      <c r="W73" s="184">
        <f t="shared" si="6"/>
        <v>412686323</v>
      </c>
      <c r="X73" s="184">
        <f t="shared" si="7"/>
        <v>260405</v>
      </c>
    </row>
    <row r="74" spans="1:24" s="185" customFormat="1" x14ac:dyDescent="0.2">
      <c r="A74" s="180" t="s">
        <v>208</v>
      </c>
      <c r="B74" s="181">
        <v>32002</v>
      </c>
      <c r="C74" s="182">
        <v>241179185</v>
      </c>
      <c r="D74" s="182">
        <v>1190472902</v>
      </c>
      <c r="E74" s="182">
        <v>8964888</v>
      </c>
      <c r="F74" s="182">
        <v>33910238</v>
      </c>
      <c r="G74" s="182">
        <v>598169122</v>
      </c>
      <c r="H74" s="182">
        <v>4501699</v>
      </c>
      <c r="I74" s="182">
        <v>1</v>
      </c>
      <c r="J74" s="182">
        <v>0</v>
      </c>
      <c r="K74" s="183"/>
      <c r="L74" s="183"/>
      <c r="M74" s="182">
        <v>2</v>
      </c>
      <c r="N74" s="182">
        <v>0</v>
      </c>
      <c r="O74" s="182">
        <v>0</v>
      </c>
      <c r="P74" s="182">
        <v>0</v>
      </c>
      <c r="Q74" s="182">
        <v>0</v>
      </c>
      <c r="R74" s="182">
        <v>0</v>
      </c>
      <c r="S74" s="182">
        <v>0</v>
      </c>
      <c r="T74" s="184">
        <f t="shared" si="4"/>
        <v>241179186</v>
      </c>
      <c r="U74" s="184">
        <f t="shared" si="4"/>
        <v>1190472902</v>
      </c>
      <c r="V74" s="184">
        <f t="shared" si="5"/>
        <v>602670823</v>
      </c>
      <c r="W74" s="184">
        <f t="shared" si="6"/>
        <v>2034322911</v>
      </c>
      <c r="X74" s="184">
        <f t="shared" si="7"/>
        <v>1283658</v>
      </c>
    </row>
    <row r="75" spans="1:24" s="185" customFormat="1" x14ac:dyDescent="0.2">
      <c r="A75" s="180" t="s">
        <v>103</v>
      </c>
      <c r="B75" s="181">
        <v>33001</v>
      </c>
      <c r="C75" s="182">
        <v>330360144</v>
      </c>
      <c r="D75" s="182">
        <v>144696188</v>
      </c>
      <c r="E75" s="182">
        <v>290642</v>
      </c>
      <c r="F75" s="182">
        <v>1329633</v>
      </c>
      <c r="G75" s="182">
        <v>51181104</v>
      </c>
      <c r="H75" s="182">
        <v>16956868</v>
      </c>
      <c r="I75" s="182">
        <v>0</v>
      </c>
      <c r="J75" s="182">
        <v>0</v>
      </c>
      <c r="K75" s="183"/>
      <c r="L75" s="183"/>
      <c r="M75" s="182">
        <v>4</v>
      </c>
      <c r="N75" s="182">
        <v>0</v>
      </c>
      <c r="O75" s="182">
        <v>0</v>
      </c>
      <c r="P75" s="182">
        <v>0</v>
      </c>
      <c r="Q75" s="182">
        <v>0</v>
      </c>
      <c r="R75" s="182">
        <v>0</v>
      </c>
      <c r="S75" s="182">
        <v>0</v>
      </c>
      <c r="T75" s="184">
        <f t="shared" si="4"/>
        <v>330360144</v>
      </c>
      <c r="U75" s="184">
        <f t="shared" si="4"/>
        <v>144696188</v>
      </c>
      <c r="V75" s="184">
        <f t="shared" si="5"/>
        <v>68137976</v>
      </c>
      <c r="W75" s="184">
        <f t="shared" si="6"/>
        <v>543194308</v>
      </c>
      <c r="X75" s="184">
        <f t="shared" si="7"/>
        <v>342756</v>
      </c>
    </row>
    <row r="76" spans="1:24" s="185" customFormat="1" x14ac:dyDescent="0.2">
      <c r="A76" s="180" t="s">
        <v>181</v>
      </c>
      <c r="B76" s="181">
        <v>33002</v>
      </c>
      <c r="C76" s="182">
        <v>230314588</v>
      </c>
      <c r="D76" s="182">
        <v>58292650</v>
      </c>
      <c r="E76" s="182">
        <v>110412</v>
      </c>
      <c r="F76" s="182">
        <v>595379</v>
      </c>
      <c r="G76" s="182">
        <v>22601031</v>
      </c>
      <c r="H76" s="182">
        <v>27608453</v>
      </c>
      <c r="I76" s="182">
        <v>0</v>
      </c>
      <c r="J76" s="182">
        <v>0</v>
      </c>
      <c r="K76" s="183"/>
      <c r="L76" s="183"/>
      <c r="M76" s="182">
        <v>0</v>
      </c>
      <c r="N76" s="182">
        <v>0</v>
      </c>
      <c r="O76" s="182">
        <v>0</v>
      </c>
      <c r="P76" s="182">
        <v>0</v>
      </c>
      <c r="Q76" s="182">
        <v>0</v>
      </c>
      <c r="R76" s="182">
        <v>0</v>
      </c>
      <c r="S76" s="182">
        <v>0</v>
      </c>
      <c r="T76" s="184">
        <f t="shared" si="4"/>
        <v>230314588</v>
      </c>
      <c r="U76" s="184">
        <f t="shared" si="4"/>
        <v>58292650</v>
      </c>
      <c r="V76" s="184">
        <f t="shared" si="5"/>
        <v>50209484</v>
      </c>
      <c r="W76" s="184">
        <f t="shared" si="6"/>
        <v>338816722</v>
      </c>
      <c r="X76" s="184">
        <f t="shared" si="7"/>
        <v>213793</v>
      </c>
    </row>
    <row r="77" spans="1:24" s="185" customFormat="1" x14ac:dyDescent="0.2">
      <c r="A77" s="180" t="s">
        <v>206</v>
      </c>
      <c r="B77" s="181">
        <v>33003</v>
      </c>
      <c r="C77" s="182">
        <v>429927224</v>
      </c>
      <c r="D77" s="182">
        <v>170433650</v>
      </c>
      <c r="E77" s="182">
        <v>356306</v>
      </c>
      <c r="F77" s="182">
        <v>984814</v>
      </c>
      <c r="G77" s="182">
        <v>47060243</v>
      </c>
      <c r="H77" s="182">
        <v>4587804</v>
      </c>
      <c r="I77" s="182">
        <v>2</v>
      </c>
      <c r="J77" s="182">
        <v>0</v>
      </c>
      <c r="K77" s="183"/>
      <c r="L77" s="183"/>
      <c r="M77" s="182">
        <v>0</v>
      </c>
      <c r="N77" s="182">
        <v>0</v>
      </c>
      <c r="O77" s="182">
        <v>0</v>
      </c>
      <c r="P77" s="182">
        <v>0</v>
      </c>
      <c r="Q77" s="182">
        <v>0</v>
      </c>
      <c r="R77" s="182">
        <v>0</v>
      </c>
      <c r="S77" s="182">
        <v>0</v>
      </c>
      <c r="T77" s="184">
        <f t="shared" si="4"/>
        <v>429927226</v>
      </c>
      <c r="U77" s="184">
        <f t="shared" si="4"/>
        <v>170433650</v>
      </c>
      <c r="V77" s="184">
        <f t="shared" si="5"/>
        <v>51648047</v>
      </c>
      <c r="W77" s="184">
        <f t="shared" si="6"/>
        <v>652008923</v>
      </c>
      <c r="X77" s="184">
        <f t="shared" si="7"/>
        <v>411418</v>
      </c>
    </row>
    <row r="78" spans="1:24" s="185" customFormat="1" x14ac:dyDescent="0.2">
      <c r="A78" s="180" t="s">
        <v>299</v>
      </c>
      <c r="B78" s="181">
        <v>33005</v>
      </c>
      <c r="C78" s="182">
        <v>353186007</v>
      </c>
      <c r="D78" s="182">
        <v>47830031</v>
      </c>
      <c r="E78" s="182">
        <v>41973</v>
      </c>
      <c r="F78" s="182">
        <v>613076</v>
      </c>
      <c r="G78" s="182">
        <v>30824342</v>
      </c>
      <c r="H78" s="182">
        <v>4320044</v>
      </c>
      <c r="I78" s="182">
        <v>0</v>
      </c>
      <c r="J78" s="182">
        <v>0</v>
      </c>
      <c r="K78" s="183"/>
      <c r="L78" s="183"/>
      <c r="M78" s="182">
        <v>0</v>
      </c>
      <c r="N78" s="182">
        <v>0</v>
      </c>
      <c r="O78" s="182">
        <v>0</v>
      </c>
      <c r="P78" s="182">
        <v>0</v>
      </c>
      <c r="Q78" s="182">
        <v>0</v>
      </c>
      <c r="R78" s="182">
        <v>0</v>
      </c>
      <c r="S78" s="182">
        <v>0</v>
      </c>
      <c r="T78" s="184">
        <f t="shared" si="4"/>
        <v>353186007</v>
      </c>
      <c r="U78" s="184">
        <f t="shared" si="4"/>
        <v>47830031</v>
      </c>
      <c r="V78" s="184">
        <f t="shared" si="5"/>
        <v>35144386</v>
      </c>
      <c r="W78" s="184">
        <f t="shared" si="6"/>
        <v>436160424</v>
      </c>
      <c r="X78" s="184">
        <f t="shared" si="7"/>
        <v>275217</v>
      </c>
    </row>
    <row r="79" spans="1:24" s="185" customFormat="1" x14ac:dyDescent="0.2">
      <c r="A79" s="180" t="s">
        <v>391</v>
      </c>
      <c r="B79" s="181">
        <v>34002</v>
      </c>
      <c r="C79" s="182">
        <v>939867128</v>
      </c>
      <c r="D79" s="182">
        <v>47366342</v>
      </c>
      <c r="E79" s="182">
        <v>1089262</v>
      </c>
      <c r="F79" s="182">
        <v>2908754</v>
      </c>
      <c r="G79" s="182">
        <v>45964875</v>
      </c>
      <c r="H79" s="182">
        <v>2731008</v>
      </c>
      <c r="I79" s="182">
        <v>1</v>
      </c>
      <c r="J79" s="182">
        <v>0</v>
      </c>
      <c r="K79" s="183"/>
      <c r="L79" s="183"/>
      <c r="M79" s="182">
        <v>1</v>
      </c>
      <c r="N79" s="182">
        <v>0</v>
      </c>
      <c r="O79" s="182">
        <v>0</v>
      </c>
      <c r="P79" s="182">
        <v>0</v>
      </c>
      <c r="Q79" s="182">
        <v>0</v>
      </c>
      <c r="R79" s="182">
        <v>0</v>
      </c>
      <c r="S79" s="182">
        <v>0</v>
      </c>
      <c r="T79" s="184">
        <f t="shared" si="4"/>
        <v>939867129</v>
      </c>
      <c r="U79" s="184">
        <f t="shared" si="4"/>
        <v>47366342</v>
      </c>
      <c r="V79" s="184">
        <f t="shared" si="5"/>
        <v>48695884</v>
      </c>
      <c r="W79" s="184">
        <f t="shared" si="6"/>
        <v>1035929355</v>
      </c>
      <c r="X79" s="184">
        <f t="shared" si="7"/>
        <v>653671</v>
      </c>
    </row>
    <row r="80" spans="1:24" s="185" customFormat="1" x14ac:dyDescent="0.2">
      <c r="A80" s="180" t="s">
        <v>151</v>
      </c>
      <c r="B80" s="181">
        <v>35002</v>
      </c>
      <c r="C80" s="182">
        <v>344170740</v>
      </c>
      <c r="D80" s="182">
        <v>34950773</v>
      </c>
      <c r="E80" s="182">
        <v>3612454</v>
      </c>
      <c r="F80" s="182">
        <v>12574942</v>
      </c>
      <c r="G80" s="182">
        <v>38592055</v>
      </c>
      <c r="H80" s="182">
        <v>62547</v>
      </c>
      <c r="I80" s="182">
        <v>0</v>
      </c>
      <c r="J80" s="182">
        <v>0</v>
      </c>
      <c r="K80" s="183"/>
      <c r="L80" s="183"/>
      <c r="M80" s="182">
        <v>32174</v>
      </c>
      <c r="N80" s="182">
        <v>0</v>
      </c>
      <c r="O80" s="182">
        <v>0</v>
      </c>
      <c r="P80" s="182">
        <v>0</v>
      </c>
      <c r="Q80" s="182">
        <v>0</v>
      </c>
      <c r="R80" s="182">
        <v>0</v>
      </c>
      <c r="S80" s="182">
        <v>0</v>
      </c>
      <c r="T80" s="184">
        <f t="shared" si="4"/>
        <v>344170740</v>
      </c>
      <c r="U80" s="184">
        <f t="shared" si="4"/>
        <v>34950773</v>
      </c>
      <c r="V80" s="184">
        <f t="shared" si="5"/>
        <v>38686776</v>
      </c>
      <c r="W80" s="184">
        <f t="shared" si="6"/>
        <v>417808289</v>
      </c>
      <c r="X80" s="184">
        <f t="shared" si="7"/>
        <v>263637</v>
      </c>
    </row>
    <row r="81" spans="1:24" s="185" customFormat="1" x14ac:dyDescent="0.2">
      <c r="A81" s="180" t="s">
        <v>265</v>
      </c>
      <c r="B81" s="181">
        <v>36002</v>
      </c>
      <c r="C81" s="182">
        <v>772657831</v>
      </c>
      <c r="D81" s="182">
        <v>65671670</v>
      </c>
      <c r="E81" s="182">
        <v>592343</v>
      </c>
      <c r="F81" s="182">
        <v>2461036</v>
      </c>
      <c r="G81" s="182">
        <v>35217048</v>
      </c>
      <c r="H81" s="182">
        <v>535831</v>
      </c>
      <c r="I81" s="182">
        <v>0</v>
      </c>
      <c r="J81" s="182">
        <v>0</v>
      </c>
      <c r="K81" s="183"/>
      <c r="L81" s="183"/>
      <c r="M81" s="182">
        <v>0</v>
      </c>
      <c r="N81" s="182">
        <v>0</v>
      </c>
      <c r="O81" s="182">
        <v>0</v>
      </c>
      <c r="P81" s="182">
        <v>0</v>
      </c>
      <c r="Q81" s="182">
        <v>0</v>
      </c>
      <c r="R81" s="182">
        <v>0</v>
      </c>
      <c r="S81" s="182">
        <v>0</v>
      </c>
      <c r="T81" s="184">
        <f t="shared" si="4"/>
        <v>772657831</v>
      </c>
      <c r="U81" s="184">
        <f t="shared" si="4"/>
        <v>65671670</v>
      </c>
      <c r="V81" s="184">
        <f t="shared" si="5"/>
        <v>35752879</v>
      </c>
      <c r="W81" s="184">
        <f t="shared" si="6"/>
        <v>874082380</v>
      </c>
      <c r="X81" s="184">
        <f t="shared" si="7"/>
        <v>551546</v>
      </c>
    </row>
    <row r="82" spans="1:24" s="185" customFormat="1" x14ac:dyDescent="0.2">
      <c r="A82" s="180" t="s">
        <v>149</v>
      </c>
      <c r="B82" s="181">
        <v>37003</v>
      </c>
      <c r="C82" s="182">
        <v>327881896</v>
      </c>
      <c r="D82" s="182">
        <v>20600400</v>
      </c>
      <c r="E82" s="182">
        <v>943408</v>
      </c>
      <c r="F82" s="182">
        <v>2343395</v>
      </c>
      <c r="G82" s="182">
        <v>26643299</v>
      </c>
      <c r="H82" s="182">
        <v>20795</v>
      </c>
      <c r="I82" s="182">
        <v>0</v>
      </c>
      <c r="J82" s="182">
        <v>0</v>
      </c>
      <c r="K82" s="183"/>
      <c r="L82" s="183"/>
      <c r="M82" s="182">
        <v>0</v>
      </c>
      <c r="N82" s="182">
        <v>0</v>
      </c>
      <c r="O82" s="182">
        <v>0</v>
      </c>
      <c r="P82" s="182">
        <v>0</v>
      </c>
      <c r="Q82" s="182">
        <v>0</v>
      </c>
      <c r="R82" s="182">
        <v>0</v>
      </c>
      <c r="S82" s="182">
        <v>0</v>
      </c>
      <c r="T82" s="184">
        <f t="shared" si="4"/>
        <v>327881896</v>
      </c>
      <c r="U82" s="184">
        <f t="shared" si="4"/>
        <v>20600400</v>
      </c>
      <c r="V82" s="184">
        <f t="shared" si="5"/>
        <v>26664094</v>
      </c>
      <c r="W82" s="184">
        <f t="shared" si="6"/>
        <v>375146390</v>
      </c>
      <c r="X82" s="184">
        <f t="shared" si="7"/>
        <v>236717</v>
      </c>
    </row>
    <row r="83" spans="1:24" s="185" customFormat="1" x14ac:dyDescent="0.2">
      <c r="A83" s="180" t="s">
        <v>11</v>
      </c>
      <c r="B83" s="181">
        <v>38001</v>
      </c>
      <c r="C83" s="182">
        <v>300860934</v>
      </c>
      <c r="D83" s="182">
        <v>150506802</v>
      </c>
      <c r="E83" s="182">
        <v>499048</v>
      </c>
      <c r="F83" s="182">
        <v>2481322</v>
      </c>
      <c r="G83" s="182">
        <v>72331211</v>
      </c>
      <c r="H83" s="182">
        <v>8849343</v>
      </c>
      <c r="I83" s="182">
        <v>1</v>
      </c>
      <c r="J83" s="182">
        <v>0</v>
      </c>
      <c r="K83" s="183"/>
      <c r="L83" s="183"/>
      <c r="M83" s="182">
        <v>0</v>
      </c>
      <c r="N83" s="182">
        <v>0</v>
      </c>
      <c r="O83" s="182">
        <v>0</v>
      </c>
      <c r="P83" s="182">
        <v>0</v>
      </c>
      <c r="Q83" s="182">
        <v>0</v>
      </c>
      <c r="R83" s="182">
        <v>0</v>
      </c>
      <c r="S83" s="182">
        <v>0</v>
      </c>
      <c r="T83" s="184">
        <f t="shared" si="4"/>
        <v>300860935</v>
      </c>
      <c r="U83" s="184">
        <f t="shared" si="4"/>
        <v>150506802</v>
      </c>
      <c r="V83" s="184">
        <f t="shared" si="5"/>
        <v>81180554</v>
      </c>
      <c r="W83" s="184">
        <f t="shared" si="6"/>
        <v>532548291</v>
      </c>
      <c r="X83" s="184">
        <f t="shared" si="7"/>
        <v>336038</v>
      </c>
    </row>
    <row r="84" spans="1:24" s="185" customFormat="1" x14ac:dyDescent="0.2">
      <c r="A84" s="180" t="s">
        <v>61</v>
      </c>
      <c r="B84" s="181">
        <v>38002</v>
      </c>
      <c r="C84" s="182">
        <v>394063921</v>
      </c>
      <c r="D84" s="182">
        <v>136686807</v>
      </c>
      <c r="E84" s="182">
        <v>963271</v>
      </c>
      <c r="F84" s="182">
        <v>1453702</v>
      </c>
      <c r="G84" s="182">
        <v>80154836</v>
      </c>
      <c r="H84" s="182">
        <v>18857175</v>
      </c>
      <c r="I84" s="182">
        <v>1</v>
      </c>
      <c r="J84" s="182">
        <v>0</v>
      </c>
      <c r="K84" s="183"/>
      <c r="L84" s="183"/>
      <c r="M84" s="182">
        <v>1</v>
      </c>
      <c r="N84" s="182">
        <v>0</v>
      </c>
      <c r="O84" s="182">
        <v>0</v>
      </c>
      <c r="P84" s="182">
        <v>0</v>
      </c>
      <c r="Q84" s="182">
        <v>0</v>
      </c>
      <c r="R84" s="182">
        <v>0</v>
      </c>
      <c r="S84" s="182">
        <v>0</v>
      </c>
      <c r="T84" s="184">
        <f t="shared" si="4"/>
        <v>394063922</v>
      </c>
      <c r="U84" s="184">
        <f t="shared" si="4"/>
        <v>136686807</v>
      </c>
      <c r="V84" s="184">
        <f t="shared" si="5"/>
        <v>99012012</v>
      </c>
      <c r="W84" s="184">
        <f t="shared" si="6"/>
        <v>629762741</v>
      </c>
      <c r="X84" s="184">
        <f t="shared" si="7"/>
        <v>397380</v>
      </c>
    </row>
    <row r="85" spans="1:24" s="185" customFormat="1" x14ac:dyDescent="0.2">
      <c r="A85" s="180" t="s">
        <v>155</v>
      </c>
      <c r="B85" s="181">
        <v>38003</v>
      </c>
      <c r="C85" s="182">
        <v>276149353</v>
      </c>
      <c r="D85" s="182">
        <v>89931689</v>
      </c>
      <c r="E85" s="182">
        <v>1153226</v>
      </c>
      <c r="F85" s="182">
        <v>1227687</v>
      </c>
      <c r="G85" s="182">
        <v>53532485</v>
      </c>
      <c r="H85" s="182">
        <v>6572805</v>
      </c>
      <c r="I85" s="182">
        <v>3</v>
      </c>
      <c r="J85" s="182">
        <v>0</v>
      </c>
      <c r="K85" s="183"/>
      <c r="L85" s="183"/>
      <c r="M85" s="182">
        <v>1</v>
      </c>
      <c r="N85" s="182">
        <v>0</v>
      </c>
      <c r="O85" s="182">
        <v>0</v>
      </c>
      <c r="P85" s="182">
        <v>0</v>
      </c>
      <c r="Q85" s="182">
        <v>0</v>
      </c>
      <c r="R85" s="182">
        <v>0</v>
      </c>
      <c r="S85" s="182">
        <v>0</v>
      </c>
      <c r="T85" s="184">
        <f t="shared" si="4"/>
        <v>276149356</v>
      </c>
      <c r="U85" s="184">
        <f t="shared" si="4"/>
        <v>89931689</v>
      </c>
      <c r="V85" s="184">
        <f t="shared" si="5"/>
        <v>60105291</v>
      </c>
      <c r="W85" s="184">
        <f t="shared" si="6"/>
        <v>426186336</v>
      </c>
      <c r="X85" s="184">
        <f t="shared" si="7"/>
        <v>268924</v>
      </c>
    </row>
    <row r="86" spans="1:24" s="185" customFormat="1" x14ac:dyDescent="0.2">
      <c r="A86" s="180" t="s">
        <v>51</v>
      </c>
      <c r="B86" s="181">
        <v>39001</v>
      </c>
      <c r="C86" s="182">
        <v>176201182</v>
      </c>
      <c r="D86" s="182">
        <v>230704992</v>
      </c>
      <c r="E86" s="182">
        <v>1133299</v>
      </c>
      <c r="F86" s="182">
        <v>1293876</v>
      </c>
      <c r="G86" s="182">
        <v>137847546</v>
      </c>
      <c r="H86" s="182">
        <v>5643111</v>
      </c>
      <c r="I86" s="182">
        <v>1</v>
      </c>
      <c r="J86" s="182">
        <v>0</v>
      </c>
      <c r="K86" s="183"/>
      <c r="L86" s="183"/>
      <c r="M86" s="182">
        <v>1</v>
      </c>
      <c r="N86" s="182">
        <v>0</v>
      </c>
      <c r="O86" s="182">
        <v>0</v>
      </c>
      <c r="P86" s="182">
        <v>0</v>
      </c>
      <c r="Q86" s="182">
        <v>0</v>
      </c>
      <c r="R86" s="182">
        <v>0</v>
      </c>
      <c r="S86" s="182">
        <v>0</v>
      </c>
      <c r="T86" s="184">
        <f t="shared" si="4"/>
        <v>176201183</v>
      </c>
      <c r="U86" s="184">
        <f t="shared" si="4"/>
        <v>230704992</v>
      </c>
      <c r="V86" s="184">
        <f t="shared" si="5"/>
        <v>143490658</v>
      </c>
      <c r="W86" s="184">
        <f t="shared" si="6"/>
        <v>550396833</v>
      </c>
      <c r="X86" s="184">
        <f t="shared" si="7"/>
        <v>347300</v>
      </c>
    </row>
    <row r="87" spans="1:24" s="185" customFormat="1" x14ac:dyDescent="0.2">
      <c r="A87" s="180" t="s">
        <v>169</v>
      </c>
      <c r="B87" s="181">
        <v>39002</v>
      </c>
      <c r="C87" s="182">
        <v>322692018</v>
      </c>
      <c r="D87" s="182">
        <v>743088966</v>
      </c>
      <c r="E87" s="182">
        <v>3513198</v>
      </c>
      <c r="F87" s="182">
        <v>3207373</v>
      </c>
      <c r="G87" s="182">
        <v>373902243</v>
      </c>
      <c r="H87" s="182">
        <v>29599271</v>
      </c>
      <c r="I87" s="182">
        <v>0</v>
      </c>
      <c r="J87" s="182">
        <v>0</v>
      </c>
      <c r="K87" s="183"/>
      <c r="L87" s="183"/>
      <c r="M87" s="182">
        <v>0</v>
      </c>
      <c r="N87" s="182">
        <v>0</v>
      </c>
      <c r="O87" s="182">
        <v>0</v>
      </c>
      <c r="P87" s="182">
        <v>0</v>
      </c>
      <c r="Q87" s="182">
        <v>0</v>
      </c>
      <c r="R87" s="182">
        <v>0</v>
      </c>
      <c r="S87" s="182">
        <v>0</v>
      </c>
      <c r="T87" s="184">
        <f t="shared" si="4"/>
        <v>322692018</v>
      </c>
      <c r="U87" s="184">
        <f t="shared" si="4"/>
        <v>743088966</v>
      </c>
      <c r="V87" s="184">
        <f t="shared" si="5"/>
        <v>403501514</v>
      </c>
      <c r="W87" s="184">
        <f t="shared" si="6"/>
        <v>1469282498</v>
      </c>
      <c r="X87" s="184">
        <f t="shared" si="7"/>
        <v>927117</v>
      </c>
    </row>
    <row r="88" spans="1:24" s="185" customFormat="1" x14ac:dyDescent="0.2">
      <c r="A88" s="180" t="s">
        <v>357</v>
      </c>
      <c r="B88" s="181">
        <v>39006</v>
      </c>
      <c r="C88" s="182">
        <v>457888085</v>
      </c>
      <c r="D88" s="182">
        <v>95300160</v>
      </c>
      <c r="E88" s="182">
        <v>241076</v>
      </c>
      <c r="F88" s="182">
        <v>889608</v>
      </c>
      <c r="G88" s="182">
        <v>20354343</v>
      </c>
      <c r="H88" s="182">
        <v>5191935</v>
      </c>
      <c r="I88" s="182">
        <v>0</v>
      </c>
      <c r="J88" s="182">
        <v>0</v>
      </c>
      <c r="K88" s="183"/>
      <c r="L88" s="183"/>
      <c r="M88" s="182">
        <v>0</v>
      </c>
      <c r="N88" s="182">
        <v>0</v>
      </c>
      <c r="O88" s="182">
        <v>0</v>
      </c>
      <c r="P88" s="182">
        <v>0</v>
      </c>
      <c r="Q88" s="182">
        <v>0</v>
      </c>
      <c r="R88" s="182">
        <v>0</v>
      </c>
      <c r="S88" s="182">
        <v>0</v>
      </c>
      <c r="T88" s="184">
        <f t="shared" si="4"/>
        <v>457888085</v>
      </c>
      <c r="U88" s="184">
        <f t="shared" si="4"/>
        <v>95300160</v>
      </c>
      <c r="V88" s="184">
        <f t="shared" si="5"/>
        <v>25546278</v>
      </c>
      <c r="W88" s="184">
        <f t="shared" si="6"/>
        <v>578734523</v>
      </c>
      <c r="X88" s="184">
        <f t="shared" si="7"/>
        <v>365181</v>
      </c>
    </row>
    <row r="89" spans="1:24" s="185" customFormat="1" x14ac:dyDescent="0.2">
      <c r="A89" s="180" t="s">
        <v>159</v>
      </c>
      <c r="B89" s="181">
        <v>40001</v>
      </c>
      <c r="C89" s="182">
        <v>7012950</v>
      </c>
      <c r="D89" s="182">
        <v>683181542</v>
      </c>
      <c r="E89" s="182">
        <v>5152769</v>
      </c>
      <c r="F89" s="182">
        <v>11329063</v>
      </c>
      <c r="G89" s="182">
        <v>1438922504</v>
      </c>
      <c r="H89" s="182">
        <v>28995702</v>
      </c>
      <c r="I89" s="182">
        <v>0</v>
      </c>
      <c r="J89" s="182">
        <v>44</v>
      </c>
      <c r="K89" s="183"/>
      <c r="L89" s="183"/>
      <c r="M89" s="182">
        <v>27</v>
      </c>
      <c r="N89" s="182">
        <v>0</v>
      </c>
      <c r="O89" s="182">
        <v>0</v>
      </c>
      <c r="P89" s="182">
        <v>0</v>
      </c>
      <c r="Q89" s="182">
        <v>0</v>
      </c>
      <c r="R89" s="182">
        <v>0</v>
      </c>
      <c r="S89" s="182">
        <v>0</v>
      </c>
      <c r="T89" s="184">
        <f t="shared" si="4"/>
        <v>7012950</v>
      </c>
      <c r="U89" s="184">
        <f t="shared" si="4"/>
        <v>683181586</v>
      </c>
      <c r="V89" s="184">
        <f t="shared" si="5"/>
        <v>1467918233</v>
      </c>
      <c r="W89" s="184">
        <f t="shared" si="6"/>
        <v>2158112769</v>
      </c>
      <c r="X89" s="184">
        <f t="shared" si="7"/>
        <v>1361769</v>
      </c>
    </row>
    <row r="90" spans="1:24" s="185" customFormat="1" x14ac:dyDescent="0.2">
      <c r="A90" s="180" t="s">
        <v>233</v>
      </c>
      <c r="B90" s="181">
        <v>40002</v>
      </c>
      <c r="C90" s="182">
        <v>54117866</v>
      </c>
      <c r="D90" s="182">
        <v>1904452839</v>
      </c>
      <c r="E90" s="182">
        <v>19252176</v>
      </c>
      <c r="F90" s="182">
        <v>51899423</v>
      </c>
      <c r="G90" s="182">
        <v>943659927</v>
      </c>
      <c r="H90" s="182">
        <v>34700985</v>
      </c>
      <c r="I90" s="182">
        <v>0</v>
      </c>
      <c r="J90" s="182">
        <v>0</v>
      </c>
      <c r="K90" s="183"/>
      <c r="L90" s="183"/>
      <c r="M90" s="182">
        <v>10</v>
      </c>
      <c r="N90" s="182">
        <v>0</v>
      </c>
      <c r="O90" s="182">
        <v>0</v>
      </c>
      <c r="P90" s="182">
        <v>0</v>
      </c>
      <c r="Q90" s="182">
        <v>0</v>
      </c>
      <c r="R90" s="182">
        <v>0</v>
      </c>
      <c r="S90" s="182">
        <v>0</v>
      </c>
      <c r="T90" s="184">
        <f t="shared" si="4"/>
        <v>54117866</v>
      </c>
      <c r="U90" s="184">
        <f t="shared" si="4"/>
        <v>1904452839</v>
      </c>
      <c r="V90" s="184">
        <f t="shared" si="5"/>
        <v>978360922</v>
      </c>
      <c r="W90" s="184">
        <f t="shared" si="6"/>
        <v>2936931627</v>
      </c>
      <c r="X90" s="184">
        <f t="shared" si="7"/>
        <v>1853204</v>
      </c>
    </row>
    <row r="91" spans="1:24" s="185" customFormat="1" x14ac:dyDescent="0.2">
      <c r="A91" s="180" t="s">
        <v>43</v>
      </c>
      <c r="B91" s="181">
        <v>41001</v>
      </c>
      <c r="C91" s="182">
        <v>310796437</v>
      </c>
      <c r="D91" s="182">
        <v>611240264</v>
      </c>
      <c r="E91" s="182">
        <v>517206</v>
      </c>
      <c r="F91" s="182">
        <v>1876320</v>
      </c>
      <c r="G91" s="182">
        <v>186002362</v>
      </c>
      <c r="H91" s="182">
        <v>17162955</v>
      </c>
      <c r="I91" s="182">
        <v>0</v>
      </c>
      <c r="J91" s="182">
        <v>0</v>
      </c>
      <c r="K91" s="183"/>
      <c r="L91" s="183"/>
      <c r="M91" s="182">
        <v>1257367</v>
      </c>
      <c r="N91" s="182">
        <v>0</v>
      </c>
      <c r="O91" s="182">
        <v>0</v>
      </c>
      <c r="P91" s="182">
        <v>0</v>
      </c>
      <c r="Q91" s="182">
        <v>0</v>
      </c>
      <c r="R91" s="182">
        <v>0</v>
      </c>
      <c r="S91" s="182">
        <v>0</v>
      </c>
      <c r="T91" s="184">
        <f t="shared" si="4"/>
        <v>310796437</v>
      </c>
      <c r="U91" s="184">
        <f t="shared" si="4"/>
        <v>611240264</v>
      </c>
      <c r="V91" s="184">
        <f t="shared" si="5"/>
        <v>204422684</v>
      </c>
      <c r="W91" s="184">
        <f t="shared" si="6"/>
        <v>1126459385</v>
      </c>
      <c r="X91" s="184">
        <f t="shared" si="7"/>
        <v>710796</v>
      </c>
    </row>
    <row r="92" spans="1:24" s="185" customFormat="1" x14ac:dyDescent="0.2">
      <c r="A92" s="180" t="s">
        <v>123</v>
      </c>
      <c r="B92" s="181">
        <v>41002</v>
      </c>
      <c r="C92" s="182">
        <v>81492216</v>
      </c>
      <c r="D92" s="182">
        <v>4025226173</v>
      </c>
      <c r="E92" s="182">
        <v>1969305</v>
      </c>
      <c r="F92" s="182">
        <v>13243185</v>
      </c>
      <c r="G92" s="182">
        <v>1861459768</v>
      </c>
      <c r="H92" s="182">
        <v>46779200</v>
      </c>
      <c r="I92" s="182">
        <v>0</v>
      </c>
      <c r="J92" s="182">
        <v>0</v>
      </c>
      <c r="K92" s="183"/>
      <c r="L92" s="183"/>
      <c r="M92" s="182">
        <v>363907</v>
      </c>
      <c r="N92" s="182">
        <v>0</v>
      </c>
      <c r="O92" s="182">
        <v>0</v>
      </c>
      <c r="P92" s="182">
        <v>0</v>
      </c>
      <c r="Q92" s="182">
        <v>0</v>
      </c>
      <c r="R92" s="182">
        <v>0</v>
      </c>
      <c r="S92" s="182">
        <v>0</v>
      </c>
      <c r="T92" s="184">
        <f t="shared" si="4"/>
        <v>81492216</v>
      </c>
      <c r="U92" s="184">
        <f t="shared" si="4"/>
        <v>4025226173</v>
      </c>
      <c r="V92" s="184">
        <f t="shared" si="5"/>
        <v>1908602875</v>
      </c>
      <c r="W92" s="184">
        <f t="shared" si="6"/>
        <v>6015321264</v>
      </c>
      <c r="X92" s="184">
        <f t="shared" si="7"/>
        <v>3795668</v>
      </c>
    </row>
    <row r="93" spans="1:24" s="185" customFormat="1" x14ac:dyDescent="0.2">
      <c r="A93" s="180" t="s">
        <v>163</v>
      </c>
      <c r="B93" s="181">
        <v>41004</v>
      </c>
      <c r="C93" s="182">
        <v>277944868</v>
      </c>
      <c r="D93" s="182">
        <v>617093519</v>
      </c>
      <c r="E93" s="182">
        <v>1432597</v>
      </c>
      <c r="F93" s="182">
        <v>7623015</v>
      </c>
      <c r="G93" s="182">
        <v>233087236</v>
      </c>
      <c r="H93" s="182">
        <v>21349555</v>
      </c>
      <c r="I93" s="182">
        <v>3</v>
      </c>
      <c r="J93" s="182">
        <v>0</v>
      </c>
      <c r="K93" s="183"/>
      <c r="L93" s="183"/>
      <c r="M93" s="182">
        <v>6</v>
      </c>
      <c r="N93" s="182">
        <v>0</v>
      </c>
      <c r="O93" s="182">
        <v>0</v>
      </c>
      <c r="P93" s="182">
        <v>0</v>
      </c>
      <c r="Q93" s="182">
        <v>0</v>
      </c>
      <c r="R93" s="182">
        <v>0</v>
      </c>
      <c r="S93" s="182">
        <v>0</v>
      </c>
      <c r="T93" s="184">
        <f t="shared" si="4"/>
        <v>277944871</v>
      </c>
      <c r="U93" s="184">
        <f t="shared" si="4"/>
        <v>617093519</v>
      </c>
      <c r="V93" s="184">
        <f t="shared" si="5"/>
        <v>254436797</v>
      </c>
      <c r="W93" s="184">
        <f t="shared" si="6"/>
        <v>1149475187</v>
      </c>
      <c r="X93" s="184">
        <f t="shared" si="7"/>
        <v>725319</v>
      </c>
    </row>
    <row r="94" spans="1:24" s="185" customFormat="1" x14ac:dyDescent="0.2">
      <c r="A94" s="180" t="s">
        <v>239</v>
      </c>
      <c r="B94" s="181">
        <v>41005</v>
      </c>
      <c r="C94" s="182">
        <v>24150920</v>
      </c>
      <c r="D94" s="182">
        <v>1060585445</v>
      </c>
      <c r="E94" s="182">
        <v>0</v>
      </c>
      <c r="F94" s="182">
        <v>497687</v>
      </c>
      <c r="G94" s="182">
        <v>534755351</v>
      </c>
      <c r="H94" s="182">
        <v>6342549</v>
      </c>
      <c r="I94" s="182">
        <v>0</v>
      </c>
      <c r="J94" s="182">
        <v>0</v>
      </c>
      <c r="K94" s="183"/>
      <c r="L94" s="183"/>
      <c r="M94" s="182">
        <v>1</v>
      </c>
      <c r="N94" s="182">
        <v>0</v>
      </c>
      <c r="O94" s="182">
        <v>0</v>
      </c>
      <c r="P94" s="182">
        <v>0</v>
      </c>
      <c r="Q94" s="182">
        <v>0</v>
      </c>
      <c r="R94" s="182">
        <v>0</v>
      </c>
      <c r="S94" s="182">
        <v>0</v>
      </c>
      <c r="T94" s="184">
        <f t="shared" si="4"/>
        <v>24150920</v>
      </c>
      <c r="U94" s="184">
        <f t="shared" si="4"/>
        <v>1060585445</v>
      </c>
      <c r="V94" s="184">
        <f t="shared" si="5"/>
        <v>541097901</v>
      </c>
      <c r="W94" s="184">
        <f t="shared" si="6"/>
        <v>1625834266</v>
      </c>
      <c r="X94" s="184">
        <f t="shared" si="7"/>
        <v>1025901</v>
      </c>
    </row>
    <row r="95" spans="1:24" s="185" customFormat="1" x14ac:dyDescent="0.2">
      <c r="A95" s="180" t="s">
        <v>167</v>
      </c>
      <c r="B95" s="181">
        <v>42001</v>
      </c>
      <c r="C95" s="182">
        <v>655549535</v>
      </c>
      <c r="D95" s="182">
        <v>57405125</v>
      </c>
      <c r="E95" s="182">
        <v>2563080</v>
      </c>
      <c r="F95" s="182">
        <v>5129181</v>
      </c>
      <c r="G95" s="182">
        <v>60575097</v>
      </c>
      <c r="H95" s="182">
        <v>2017</v>
      </c>
      <c r="I95" s="182">
        <v>0</v>
      </c>
      <c r="J95" s="182">
        <v>0</v>
      </c>
      <c r="K95" s="183"/>
      <c r="L95" s="183"/>
      <c r="M95" s="182">
        <v>0</v>
      </c>
      <c r="N95" s="182">
        <v>0</v>
      </c>
      <c r="O95" s="182">
        <v>0</v>
      </c>
      <c r="P95" s="182">
        <v>0</v>
      </c>
      <c r="Q95" s="182">
        <v>0</v>
      </c>
      <c r="R95" s="182">
        <v>0</v>
      </c>
      <c r="S95" s="182">
        <v>0</v>
      </c>
      <c r="T95" s="184">
        <f t="shared" si="4"/>
        <v>655549535</v>
      </c>
      <c r="U95" s="184">
        <f t="shared" si="4"/>
        <v>57405125</v>
      </c>
      <c r="V95" s="184">
        <f t="shared" si="5"/>
        <v>60577114</v>
      </c>
      <c r="W95" s="184">
        <f t="shared" si="6"/>
        <v>773531774</v>
      </c>
      <c r="X95" s="184">
        <f t="shared" si="7"/>
        <v>488099</v>
      </c>
    </row>
    <row r="96" spans="1:24" s="185" customFormat="1" x14ac:dyDescent="0.2">
      <c r="A96" s="180" t="s">
        <v>41</v>
      </c>
      <c r="B96" s="181">
        <v>43001</v>
      </c>
      <c r="C96" s="182">
        <v>159280139</v>
      </c>
      <c r="D96" s="182">
        <v>115127549</v>
      </c>
      <c r="E96" s="182">
        <v>609957</v>
      </c>
      <c r="F96" s="182">
        <v>1765363</v>
      </c>
      <c r="G96" s="182">
        <v>34063588</v>
      </c>
      <c r="H96" s="182">
        <v>5697775</v>
      </c>
      <c r="I96" s="182">
        <v>0</v>
      </c>
      <c r="J96" s="182">
        <v>0</v>
      </c>
      <c r="K96" s="183"/>
      <c r="L96" s="183"/>
      <c r="M96" s="182">
        <v>0</v>
      </c>
      <c r="N96" s="182">
        <v>0</v>
      </c>
      <c r="O96" s="182">
        <v>0</v>
      </c>
      <c r="P96" s="182">
        <v>0</v>
      </c>
      <c r="Q96" s="182">
        <v>0</v>
      </c>
      <c r="R96" s="182">
        <v>0</v>
      </c>
      <c r="S96" s="182">
        <v>0</v>
      </c>
      <c r="T96" s="184">
        <f t="shared" si="4"/>
        <v>159280139</v>
      </c>
      <c r="U96" s="184">
        <f t="shared" si="4"/>
        <v>115127549</v>
      </c>
      <c r="V96" s="184">
        <f t="shared" si="5"/>
        <v>39761363</v>
      </c>
      <c r="W96" s="184">
        <f t="shared" si="6"/>
        <v>314169051</v>
      </c>
      <c r="X96" s="184">
        <f t="shared" si="7"/>
        <v>198241</v>
      </c>
    </row>
    <row r="97" spans="1:24" s="185" customFormat="1" x14ac:dyDescent="0.2">
      <c r="A97" s="180" t="s">
        <v>191</v>
      </c>
      <c r="B97" s="181">
        <v>43002</v>
      </c>
      <c r="C97" s="182">
        <v>166777225</v>
      </c>
      <c r="D97" s="182">
        <v>84713378</v>
      </c>
      <c r="E97" s="182">
        <v>140712</v>
      </c>
      <c r="F97" s="182">
        <v>1312806</v>
      </c>
      <c r="G97" s="182">
        <v>15985379</v>
      </c>
      <c r="H97" s="182">
        <v>9828650</v>
      </c>
      <c r="I97" s="182">
        <v>0</v>
      </c>
      <c r="J97" s="182">
        <v>0</v>
      </c>
      <c r="K97" s="183"/>
      <c r="L97" s="183"/>
      <c r="M97" s="182">
        <v>0</v>
      </c>
      <c r="N97" s="182">
        <v>0</v>
      </c>
      <c r="O97" s="182">
        <v>0</v>
      </c>
      <c r="P97" s="182">
        <v>0</v>
      </c>
      <c r="Q97" s="182">
        <v>0</v>
      </c>
      <c r="R97" s="182">
        <v>0</v>
      </c>
      <c r="S97" s="182">
        <v>0</v>
      </c>
      <c r="T97" s="184">
        <f t="shared" si="4"/>
        <v>166777225</v>
      </c>
      <c r="U97" s="184">
        <f t="shared" si="4"/>
        <v>84713378</v>
      </c>
      <c r="V97" s="184">
        <f t="shared" si="5"/>
        <v>25814029</v>
      </c>
      <c r="W97" s="184">
        <f t="shared" si="6"/>
        <v>277304632</v>
      </c>
      <c r="X97" s="184">
        <f t="shared" si="7"/>
        <v>174979</v>
      </c>
    </row>
    <row r="98" spans="1:24" s="185" customFormat="1" x14ac:dyDescent="0.2">
      <c r="A98" s="180" t="s">
        <v>392</v>
      </c>
      <c r="B98" s="181">
        <v>43007</v>
      </c>
      <c r="C98" s="182">
        <v>338460134</v>
      </c>
      <c r="D98" s="182">
        <v>148597007</v>
      </c>
      <c r="E98" s="182">
        <v>538248</v>
      </c>
      <c r="F98" s="182">
        <v>1512039</v>
      </c>
      <c r="G98" s="182">
        <v>61212564</v>
      </c>
      <c r="H98" s="182">
        <v>6782619</v>
      </c>
      <c r="I98" s="182">
        <v>0</v>
      </c>
      <c r="J98" s="182">
        <v>0</v>
      </c>
      <c r="K98" s="183"/>
      <c r="L98" s="183"/>
      <c r="M98" s="182">
        <v>1</v>
      </c>
      <c r="N98" s="182">
        <v>0</v>
      </c>
      <c r="O98" s="182">
        <v>0</v>
      </c>
      <c r="P98" s="182">
        <v>0</v>
      </c>
      <c r="Q98" s="182">
        <v>0</v>
      </c>
      <c r="R98" s="182">
        <v>0</v>
      </c>
      <c r="S98" s="182">
        <v>0</v>
      </c>
      <c r="T98" s="184">
        <f t="shared" si="4"/>
        <v>338460134</v>
      </c>
      <c r="U98" s="184">
        <f t="shared" si="4"/>
        <v>148597007</v>
      </c>
      <c r="V98" s="184">
        <f t="shared" si="5"/>
        <v>67995184</v>
      </c>
      <c r="W98" s="184">
        <f t="shared" si="6"/>
        <v>555052325</v>
      </c>
      <c r="X98" s="184">
        <f t="shared" si="7"/>
        <v>350238</v>
      </c>
    </row>
    <row r="99" spans="1:24" s="185" customFormat="1" x14ac:dyDescent="0.2">
      <c r="A99" s="180" t="s">
        <v>91</v>
      </c>
      <c r="B99" s="181">
        <v>44001</v>
      </c>
      <c r="C99" s="182">
        <v>504931014</v>
      </c>
      <c r="D99" s="182">
        <v>40431079</v>
      </c>
      <c r="E99" s="182">
        <v>476639</v>
      </c>
      <c r="F99" s="182">
        <v>2057639</v>
      </c>
      <c r="G99" s="182">
        <v>19773330</v>
      </c>
      <c r="H99" s="182">
        <v>35860488</v>
      </c>
      <c r="I99" s="182">
        <v>2</v>
      </c>
      <c r="J99" s="182">
        <v>4</v>
      </c>
      <c r="K99" s="183"/>
      <c r="L99" s="183"/>
      <c r="M99" s="182">
        <v>1</v>
      </c>
      <c r="N99" s="182">
        <v>0</v>
      </c>
      <c r="O99" s="182">
        <v>0</v>
      </c>
      <c r="P99" s="182">
        <v>0</v>
      </c>
      <c r="Q99" s="182">
        <v>0</v>
      </c>
      <c r="R99" s="182">
        <v>0</v>
      </c>
      <c r="S99" s="182">
        <v>0</v>
      </c>
      <c r="T99" s="184">
        <f t="shared" si="4"/>
        <v>504931016</v>
      </c>
      <c r="U99" s="184">
        <f t="shared" si="4"/>
        <v>40431083</v>
      </c>
      <c r="V99" s="184">
        <f t="shared" si="5"/>
        <v>55633819</v>
      </c>
      <c r="W99" s="184">
        <f t="shared" si="6"/>
        <v>600995918</v>
      </c>
      <c r="X99" s="184">
        <f t="shared" si="7"/>
        <v>379228</v>
      </c>
    </row>
    <row r="100" spans="1:24" s="185" customFormat="1" x14ac:dyDescent="0.2">
      <c r="A100" s="180" t="s">
        <v>165</v>
      </c>
      <c r="B100" s="181">
        <v>44002</v>
      </c>
      <c r="C100" s="182">
        <v>416596124</v>
      </c>
      <c r="D100" s="182">
        <v>34834357</v>
      </c>
      <c r="E100" s="182">
        <v>363154</v>
      </c>
      <c r="F100" s="182">
        <v>2590591</v>
      </c>
      <c r="G100" s="182">
        <v>11722113</v>
      </c>
      <c r="H100" s="182">
        <v>15859076</v>
      </c>
      <c r="I100" s="182">
        <v>2</v>
      </c>
      <c r="J100" s="182">
        <v>0</v>
      </c>
      <c r="K100" s="183"/>
      <c r="L100" s="183"/>
      <c r="M100" s="182">
        <v>0</v>
      </c>
      <c r="N100" s="182">
        <v>0</v>
      </c>
      <c r="O100" s="182">
        <v>0</v>
      </c>
      <c r="P100" s="182">
        <v>0</v>
      </c>
      <c r="Q100" s="182">
        <v>0</v>
      </c>
      <c r="R100" s="182">
        <v>0</v>
      </c>
      <c r="S100" s="182">
        <v>0</v>
      </c>
      <c r="T100" s="184">
        <f t="shared" si="4"/>
        <v>416596126</v>
      </c>
      <c r="U100" s="184">
        <f t="shared" si="4"/>
        <v>34834357</v>
      </c>
      <c r="V100" s="184">
        <f t="shared" si="5"/>
        <v>27581189</v>
      </c>
      <c r="W100" s="184">
        <f t="shared" si="6"/>
        <v>479011672</v>
      </c>
      <c r="X100" s="184">
        <f t="shared" si="7"/>
        <v>302256</v>
      </c>
    </row>
    <row r="101" spans="1:24" s="185" customFormat="1" x14ac:dyDescent="0.2">
      <c r="A101" s="180" t="s">
        <v>35</v>
      </c>
      <c r="B101" s="181">
        <v>45004</v>
      </c>
      <c r="C101" s="182">
        <v>739553708</v>
      </c>
      <c r="D101" s="182">
        <v>192226714</v>
      </c>
      <c r="E101" s="182">
        <v>1347839</v>
      </c>
      <c r="F101" s="182">
        <v>3662060</v>
      </c>
      <c r="G101" s="182">
        <v>116133388</v>
      </c>
      <c r="H101" s="182">
        <v>18552011</v>
      </c>
      <c r="I101" s="182">
        <v>0</v>
      </c>
      <c r="J101" s="182">
        <v>0</v>
      </c>
      <c r="K101" s="183"/>
      <c r="L101" s="183"/>
      <c r="M101" s="182">
        <v>1</v>
      </c>
      <c r="N101" s="182">
        <v>0</v>
      </c>
      <c r="O101" s="182">
        <v>0</v>
      </c>
      <c r="P101" s="182">
        <v>0</v>
      </c>
      <c r="Q101" s="182">
        <v>0</v>
      </c>
      <c r="R101" s="182">
        <v>0</v>
      </c>
      <c r="S101" s="182">
        <v>0</v>
      </c>
      <c r="T101" s="184">
        <f t="shared" si="4"/>
        <v>739553708</v>
      </c>
      <c r="U101" s="184">
        <f t="shared" si="4"/>
        <v>192226714</v>
      </c>
      <c r="V101" s="184">
        <f t="shared" si="5"/>
        <v>134685400</v>
      </c>
      <c r="W101" s="184">
        <f t="shared" si="6"/>
        <v>1066465822</v>
      </c>
      <c r="X101" s="184">
        <f t="shared" si="7"/>
        <v>672940</v>
      </c>
    </row>
    <row r="102" spans="1:24" s="185" customFormat="1" x14ac:dyDescent="0.2">
      <c r="A102" s="180" t="s">
        <v>157</v>
      </c>
      <c r="B102" s="181">
        <v>45005</v>
      </c>
      <c r="C102" s="182">
        <v>487176588</v>
      </c>
      <c r="D102" s="182">
        <v>71926757</v>
      </c>
      <c r="E102" s="182">
        <v>790402</v>
      </c>
      <c r="F102" s="182">
        <v>1706284</v>
      </c>
      <c r="G102" s="182">
        <v>26642669</v>
      </c>
      <c r="H102" s="182">
        <v>13052524</v>
      </c>
      <c r="I102" s="182">
        <v>0</v>
      </c>
      <c r="J102" s="182">
        <v>0</v>
      </c>
      <c r="K102" s="183"/>
      <c r="L102" s="183"/>
      <c r="M102" s="182">
        <v>1</v>
      </c>
      <c r="N102" s="182">
        <v>0</v>
      </c>
      <c r="O102" s="182">
        <v>0</v>
      </c>
      <c r="P102" s="182">
        <v>0</v>
      </c>
      <c r="Q102" s="182">
        <v>0</v>
      </c>
      <c r="R102" s="182">
        <v>0</v>
      </c>
      <c r="S102" s="182">
        <v>0</v>
      </c>
      <c r="T102" s="184">
        <f t="shared" si="4"/>
        <v>487176588</v>
      </c>
      <c r="U102" s="184">
        <f t="shared" si="4"/>
        <v>71926757</v>
      </c>
      <c r="V102" s="184">
        <f t="shared" si="5"/>
        <v>39695194</v>
      </c>
      <c r="W102" s="184">
        <f t="shared" si="6"/>
        <v>598798539</v>
      </c>
      <c r="X102" s="184">
        <f t="shared" si="7"/>
        <v>377842</v>
      </c>
    </row>
    <row r="103" spans="1:24" s="185" customFormat="1" x14ac:dyDescent="0.2">
      <c r="A103" s="180" t="s">
        <v>179</v>
      </c>
      <c r="B103" s="181">
        <v>46001</v>
      </c>
      <c r="C103" s="182">
        <v>496314779</v>
      </c>
      <c r="D103" s="182">
        <v>1796398632</v>
      </c>
      <c r="E103" s="182">
        <v>22776606</v>
      </c>
      <c r="F103" s="182">
        <v>76826213</v>
      </c>
      <c r="G103" s="182">
        <v>811128649</v>
      </c>
      <c r="H103" s="182">
        <v>30392340</v>
      </c>
      <c r="I103" s="182">
        <v>1731655</v>
      </c>
      <c r="J103" s="182">
        <v>0</v>
      </c>
      <c r="K103" s="183"/>
      <c r="L103" s="183"/>
      <c r="M103" s="182">
        <v>18989104</v>
      </c>
      <c r="N103" s="182">
        <v>213</v>
      </c>
      <c r="O103" s="182">
        <v>52981685</v>
      </c>
      <c r="P103" s="182">
        <v>47741</v>
      </c>
      <c r="Q103" s="182">
        <v>0</v>
      </c>
      <c r="R103" s="182">
        <v>8336029</v>
      </c>
      <c r="S103" s="182">
        <v>0</v>
      </c>
      <c r="T103" s="184">
        <f t="shared" si="4"/>
        <v>498046647</v>
      </c>
      <c r="U103" s="184">
        <f t="shared" si="4"/>
        <v>1849380317</v>
      </c>
      <c r="V103" s="184">
        <f t="shared" si="5"/>
        <v>868846122</v>
      </c>
      <c r="W103" s="184">
        <f t="shared" si="6"/>
        <v>3216273086</v>
      </c>
      <c r="X103" s="184">
        <f t="shared" si="7"/>
        <v>2029468</v>
      </c>
    </row>
    <row r="104" spans="1:24" s="185" customFormat="1" x14ac:dyDescent="0.2">
      <c r="A104" s="180" t="s">
        <v>93</v>
      </c>
      <c r="B104" s="181">
        <v>46002</v>
      </c>
      <c r="C104" s="182">
        <v>114694174</v>
      </c>
      <c r="D104" s="182">
        <v>20627591</v>
      </c>
      <c r="E104" s="182">
        <v>1658815</v>
      </c>
      <c r="F104" s="182">
        <v>3999448</v>
      </c>
      <c r="G104" s="182">
        <v>14077189</v>
      </c>
      <c r="H104" s="182">
        <v>545</v>
      </c>
      <c r="I104" s="182">
        <v>22394</v>
      </c>
      <c r="J104" s="182">
        <v>10093</v>
      </c>
      <c r="K104" s="183"/>
      <c r="L104" s="183"/>
      <c r="M104" s="182">
        <v>433347</v>
      </c>
      <c r="N104" s="182">
        <v>0</v>
      </c>
      <c r="O104" s="182">
        <v>0</v>
      </c>
      <c r="P104" s="182">
        <v>0</v>
      </c>
      <c r="Q104" s="182">
        <v>0</v>
      </c>
      <c r="R104" s="182">
        <v>0</v>
      </c>
      <c r="S104" s="182">
        <v>0</v>
      </c>
      <c r="T104" s="184">
        <f t="shared" si="4"/>
        <v>114716568</v>
      </c>
      <c r="U104" s="184">
        <f t="shared" si="4"/>
        <v>20637684</v>
      </c>
      <c r="V104" s="184">
        <f t="shared" si="5"/>
        <v>14511081</v>
      </c>
      <c r="W104" s="184">
        <f t="shared" si="6"/>
        <v>149865333</v>
      </c>
      <c r="X104" s="184">
        <f t="shared" si="7"/>
        <v>94565</v>
      </c>
    </row>
    <row r="105" spans="1:24" s="185" customFormat="1" x14ac:dyDescent="0.2">
      <c r="A105" s="180" t="s">
        <v>271</v>
      </c>
      <c r="B105" s="181">
        <v>47001</v>
      </c>
      <c r="C105" s="182">
        <v>250262058</v>
      </c>
      <c r="D105" s="182">
        <v>17246904</v>
      </c>
      <c r="E105" s="182">
        <v>1112902</v>
      </c>
      <c r="F105" s="182">
        <v>2832135</v>
      </c>
      <c r="G105" s="182">
        <v>15562270</v>
      </c>
      <c r="H105" s="182">
        <v>129754</v>
      </c>
      <c r="I105" s="182">
        <v>0</v>
      </c>
      <c r="J105" s="182">
        <v>0</v>
      </c>
      <c r="K105" s="183"/>
      <c r="L105" s="183"/>
      <c r="M105" s="182">
        <v>0</v>
      </c>
      <c r="N105" s="182">
        <v>0</v>
      </c>
      <c r="O105" s="182">
        <v>0</v>
      </c>
      <c r="P105" s="182">
        <v>0</v>
      </c>
      <c r="Q105" s="182">
        <v>0</v>
      </c>
      <c r="R105" s="182">
        <v>0</v>
      </c>
      <c r="S105" s="182">
        <v>0</v>
      </c>
      <c r="T105" s="184">
        <f t="shared" si="4"/>
        <v>250262058</v>
      </c>
      <c r="U105" s="184">
        <f t="shared" si="4"/>
        <v>17246904</v>
      </c>
      <c r="V105" s="184">
        <f t="shared" si="5"/>
        <v>15692024</v>
      </c>
      <c r="W105" s="184">
        <f t="shared" si="6"/>
        <v>283200986</v>
      </c>
      <c r="X105" s="184">
        <f t="shared" si="7"/>
        <v>178700</v>
      </c>
    </row>
    <row r="106" spans="1:24" s="185" customFormat="1" x14ac:dyDescent="0.2">
      <c r="A106" s="180" t="s">
        <v>139</v>
      </c>
      <c r="B106" s="181">
        <v>48003</v>
      </c>
      <c r="C106" s="182">
        <v>697364774</v>
      </c>
      <c r="D106" s="182">
        <v>100204269</v>
      </c>
      <c r="E106" s="182">
        <v>165898</v>
      </c>
      <c r="F106" s="182">
        <v>905403</v>
      </c>
      <c r="G106" s="182">
        <v>47679952</v>
      </c>
      <c r="H106" s="182">
        <v>59057544</v>
      </c>
      <c r="I106" s="182">
        <v>2</v>
      </c>
      <c r="J106" s="182">
        <v>0</v>
      </c>
      <c r="K106" s="183"/>
      <c r="L106" s="183"/>
      <c r="M106" s="182">
        <v>0</v>
      </c>
      <c r="N106" s="182">
        <v>0</v>
      </c>
      <c r="O106" s="182">
        <v>2515825</v>
      </c>
      <c r="P106" s="182">
        <v>0</v>
      </c>
      <c r="Q106" s="182">
        <v>0</v>
      </c>
      <c r="R106" s="182">
        <v>845548</v>
      </c>
      <c r="S106" s="182">
        <v>0</v>
      </c>
      <c r="T106" s="184">
        <f t="shared" si="4"/>
        <v>697364776</v>
      </c>
      <c r="U106" s="184">
        <f t="shared" si="4"/>
        <v>102720094</v>
      </c>
      <c r="V106" s="184">
        <f t="shared" si="5"/>
        <v>107583044</v>
      </c>
      <c r="W106" s="184">
        <f t="shared" si="6"/>
        <v>907667914</v>
      </c>
      <c r="X106" s="184">
        <f t="shared" si="7"/>
        <v>572738</v>
      </c>
    </row>
    <row r="107" spans="1:24" s="185" customFormat="1" x14ac:dyDescent="0.2">
      <c r="A107" s="180" t="s">
        <v>17</v>
      </c>
      <c r="B107" s="181">
        <v>49001</v>
      </c>
      <c r="C107" s="182">
        <v>76374000</v>
      </c>
      <c r="D107" s="182">
        <v>258392800</v>
      </c>
      <c r="E107" s="182">
        <v>579700</v>
      </c>
      <c r="F107" s="182">
        <v>558000</v>
      </c>
      <c r="G107" s="182">
        <v>43913300</v>
      </c>
      <c r="H107" s="182">
        <v>2501530</v>
      </c>
      <c r="I107" s="182">
        <v>0</v>
      </c>
      <c r="J107" s="182">
        <v>0</v>
      </c>
      <c r="K107" s="183"/>
      <c r="L107" s="183"/>
      <c r="M107" s="182">
        <v>11712</v>
      </c>
      <c r="N107" s="182">
        <v>0</v>
      </c>
      <c r="O107" s="182">
        <v>0</v>
      </c>
      <c r="P107" s="182">
        <v>0</v>
      </c>
      <c r="Q107" s="182">
        <v>0</v>
      </c>
      <c r="R107" s="182">
        <v>0</v>
      </c>
      <c r="S107" s="182">
        <v>0</v>
      </c>
      <c r="T107" s="184">
        <f t="shared" si="4"/>
        <v>76374000</v>
      </c>
      <c r="U107" s="184">
        <f t="shared" si="4"/>
        <v>258392800</v>
      </c>
      <c r="V107" s="184">
        <f t="shared" si="5"/>
        <v>46426542</v>
      </c>
      <c r="W107" s="184">
        <f t="shared" si="6"/>
        <v>381193342</v>
      </c>
      <c r="X107" s="184">
        <f t="shared" si="7"/>
        <v>240533</v>
      </c>
    </row>
    <row r="108" spans="1:24" s="185" customFormat="1" x14ac:dyDescent="0.2">
      <c r="A108" s="180" t="s">
        <v>31</v>
      </c>
      <c r="B108" s="181">
        <v>49002</v>
      </c>
      <c r="C108" s="182">
        <v>135666600</v>
      </c>
      <c r="D108" s="182">
        <v>3194683200</v>
      </c>
      <c r="E108" s="182">
        <v>2598100</v>
      </c>
      <c r="F108" s="182">
        <v>6506700</v>
      </c>
      <c r="G108" s="182">
        <v>921633100</v>
      </c>
      <c r="H108" s="182">
        <v>64914330</v>
      </c>
      <c r="I108" s="182">
        <v>0</v>
      </c>
      <c r="J108" s="182">
        <v>0</v>
      </c>
      <c r="K108" s="183"/>
      <c r="L108" s="183"/>
      <c r="M108" s="182">
        <v>12663323</v>
      </c>
      <c r="N108" s="182">
        <v>0</v>
      </c>
      <c r="O108" s="182">
        <v>0</v>
      </c>
      <c r="P108" s="182">
        <v>0</v>
      </c>
      <c r="Q108" s="182">
        <v>0</v>
      </c>
      <c r="R108" s="182">
        <v>0</v>
      </c>
      <c r="S108" s="182">
        <v>0</v>
      </c>
      <c r="T108" s="184">
        <f t="shared" si="4"/>
        <v>135666600</v>
      </c>
      <c r="U108" s="184">
        <f t="shared" si="4"/>
        <v>3194683200</v>
      </c>
      <c r="V108" s="184">
        <f t="shared" si="5"/>
        <v>999210753</v>
      </c>
      <c r="W108" s="184">
        <f t="shared" si="6"/>
        <v>4329560553</v>
      </c>
      <c r="X108" s="184">
        <f t="shared" si="7"/>
        <v>2731953</v>
      </c>
    </row>
    <row r="109" spans="1:24" s="185" customFormat="1" x14ac:dyDescent="0.2">
      <c r="A109" s="180" t="s">
        <v>63</v>
      </c>
      <c r="B109" s="181">
        <v>49003</v>
      </c>
      <c r="C109" s="182">
        <v>279313108</v>
      </c>
      <c r="D109" s="182">
        <v>571704401</v>
      </c>
      <c r="E109" s="182">
        <v>569013</v>
      </c>
      <c r="F109" s="182">
        <v>1825323</v>
      </c>
      <c r="G109" s="182">
        <v>132807910</v>
      </c>
      <c r="H109" s="182">
        <v>5914499</v>
      </c>
      <c r="I109" s="182">
        <v>0</v>
      </c>
      <c r="J109" s="182">
        <v>0</v>
      </c>
      <c r="K109" s="183"/>
      <c r="L109" s="183"/>
      <c r="M109" s="182">
        <v>852453</v>
      </c>
      <c r="N109" s="182">
        <v>0</v>
      </c>
      <c r="O109" s="182">
        <v>0</v>
      </c>
      <c r="P109" s="182">
        <v>0</v>
      </c>
      <c r="Q109" s="182">
        <v>0</v>
      </c>
      <c r="R109" s="182">
        <v>0</v>
      </c>
      <c r="S109" s="182">
        <v>0</v>
      </c>
      <c r="T109" s="184">
        <f t="shared" si="4"/>
        <v>279313108</v>
      </c>
      <c r="U109" s="184">
        <f t="shared" si="4"/>
        <v>571704401</v>
      </c>
      <c r="V109" s="184">
        <f t="shared" si="5"/>
        <v>139574862</v>
      </c>
      <c r="W109" s="184">
        <f t="shared" si="6"/>
        <v>990592371</v>
      </c>
      <c r="X109" s="184">
        <f t="shared" si="7"/>
        <v>625064</v>
      </c>
    </row>
    <row r="110" spans="1:24" s="185" customFormat="1" x14ac:dyDescent="0.2">
      <c r="A110" s="180" t="s">
        <v>105</v>
      </c>
      <c r="B110" s="181">
        <v>49004</v>
      </c>
      <c r="C110" s="182">
        <v>128966100</v>
      </c>
      <c r="D110" s="182">
        <v>284534900</v>
      </c>
      <c r="E110" s="182">
        <v>616900</v>
      </c>
      <c r="F110" s="182">
        <v>2246300</v>
      </c>
      <c r="G110" s="182">
        <v>48840800</v>
      </c>
      <c r="H110" s="182">
        <v>9501850</v>
      </c>
      <c r="I110" s="182">
        <v>0</v>
      </c>
      <c r="J110" s="182">
        <v>29000</v>
      </c>
      <c r="K110" s="183"/>
      <c r="L110" s="183"/>
      <c r="M110" s="182">
        <v>342729</v>
      </c>
      <c r="N110" s="182">
        <v>0</v>
      </c>
      <c r="O110" s="182">
        <v>0</v>
      </c>
      <c r="P110" s="182">
        <v>0</v>
      </c>
      <c r="Q110" s="182">
        <v>0</v>
      </c>
      <c r="R110" s="182">
        <v>0</v>
      </c>
      <c r="S110" s="182">
        <v>0</v>
      </c>
      <c r="T110" s="184">
        <f t="shared" si="4"/>
        <v>128966100</v>
      </c>
      <c r="U110" s="184">
        <f t="shared" si="4"/>
        <v>284563900</v>
      </c>
      <c r="V110" s="184">
        <f t="shared" si="5"/>
        <v>58685379</v>
      </c>
      <c r="W110" s="184">
        <f t="shared" si="6"/>
        <v>472215379</v>
      </c>
      <c r="X110" s="184">
        <f t="shared" si="7"/>
        <v>297968</v>
      </c>
    </row>
    <row r="111" spans="1:24" s="185" customFormat="1" x14ac:dyDescent="0.2">
      <c r="A111" s="180" t="s">
        <v>225</v>
      </c>
      <c r="B111" s="181">
        <v>49005</v>
      </c>
      <c r="C111" s="182">
        <v>13113262</v>
      </c>
      <c r="D111" s="182">
        <v>11389644829</v>
      </c>
      <c r="E111" s="182">
        <v>24777100</v>
      </c>
      <c r="F111" s="182">
        <v>30306400</v>
      </c>
      <c r="G111" s="182">
        <v>8218529411</v>
      </c>
      <c r="H111" s="182">
        <v>220579640</v>
      </c>
      <c r="I111" s="182">
        <v>0</v>
      </c>
      <c r="J111" s="182">
        <v>0</v>
      </c>
      <c r="K111" s="183"/>
      <c r="L111" s="183"/>
      <c r="M111" s="182">
        <v>18278233</v>
      </c>
      <c r="N111" s="182">
        <v>0</v>
      </c>
      <c r="O111" s="182">
        <v>11256900</v>
      </c>
      <c r="P111" s="182">
        <v>0</v>
      </c>
      <c r="Q111" s="182">
        <v>0</v>
      </c>
      <c r="R111" s="182">
        <v>18703400</v>
      </c>
      <c r="S111" s="182">
        <v>0</v>
      </c>
      <c r="T111" s="184">
        <f t="shared" si="4"/>
        <v>13113262</v>
      </c>
      <c r="U111" s="184">
        <f t="shared" si="4"/>
        <v>11400901729</v>
      </c>
      <c r="V111" s="184">
        <f t="shared" si="5"/>
        <v>8476090684</v>
      </c>
      <c r="W111" s="184">
        <f t="shared" si="6"/>
        <v>19890105675</v>
      </c>
      <c r="X111" s="184">
        <f t="shared" si="7"/>
        <v>12550657</v>
      </c>
    </row>
    <row r="112" spans="1:24" s="185" customFormat="1" x14ac:dyDescent="0.2">
      <c r="A112" s="180" t="s">
        <v>246</v>
      </c>
      <c r="B112" s="181">
        <v>49006</v>
      </c>
      <c r="C112" s="182">
        <v>191583200</v>
      </c>
      <c r="D112" s="182">
        <v>628894000</v>
      </c>
      <c r="E112" s="182">
        <v>550900</v>
      </c>
      <c r="F112" s="182">
        <v>835900</v>
      </c>
      <c r="G112" s="182">
        <v>485885500</v>
      </c>
      <c r="H112" s="182">
        <v>6321524</v>
      </c>
      <c r="I112" s="182">
        <v>0</v>
      </c>
      <c r="J112" s="182">
        <v>0</v>
      </c>
      <c r="K112" s="183"/>
      <c r="L112" s="183"/>
      <c r="M112" s="182">
        <v>13798104</v>
      </c>
      <c r="N112" s="182">
        <v>0</v>
      </c>
      <c r="O112" s="182">
        <v>0</v>
      </c>
      <c r="P112" s="182">
        <v>0</v>
      </c>
      <c r="Q112" s="182">
        <v>0</v>
      </c>
      <c r="R112" s="182">
        <v>0</v>
      </c>
      <c r="S112" s="182">
        <v>0</v>
      </c>
      <c r="T112" s="184">
        <f t="shared" si="4"/>
        <v>191583200</v>
      </c>
      <c r="U112" s="184">
        <f t="shared" si="4"/>
        <v>628894000</v>
      </c>
      <c r="V112" s="184">
        <f t="shared" si="5"/>
        <v>506005128</v>
      </c>
      <c r="W112" s="184">
        <f t="shared" si="6"/>
        <v>1326482328</v>
      </c>
      <c r="X112" s="184">
        <f t="shared" si="7"/>
        <v>837010</v>
      </c>
    </row>
    <row r="113" spans="1:24" s="185" customFormat="1" x14ac:dyDescent="0.2">
      <c r="A113" s="180" t="s">
        <v>267</v>
      </c>
      <c r="B113" s="181">
        <v>49007</v>
      </c>
      <c r="C113" s="182">
        <v>175420335</v>
      </c>
      <c r="D113" s="182">
        <v>795553614</v>
      </c>
      <c r="E113" s="182">
        <v>849600</v>
      </c>
      <c r="F113" s="182">
        <v>3104200</v>
      </c>
      <c r="G113" s="182">
        <v>200164885</v>
      </c>
      <c r="H113" s="182">
        <v>28597508</v>
      </c>
      <c r="I113" s="182">
        <v>0</v>
      </c>
      <c r="J113" s="182">
        <v>0</v>
      </c>
      <c r="K113" s="183"/>
      <c r="L113" s="183"/>
      <c r="M113" s="182">
        <v>1959465</v>
      </c>
      <c r="N113" s="182">
        <v>0</v>
      </c>
      <c r="O113" s="182">
        <v>0</v>
      </c>
      <c r="P113" s="182">
        <v>0</v>
      </c>
      <c r="Q113" s="182">
        <v>0</v>
      </c>
      <c r="R113" s="182">
        <v>0</v>
      </c>
      <c r="S113" s="182">
        <v>0</v>
      </c>
      <c r="T113" s="184">
        <f t="shared" si="4"/>
        <v>175420335</v>
      </c>
      <c r="U113" s="184">
        <f t="shared" si="4"/>
        <v>795553614</v>
      </c>
      <c r="V113" s="184">
        <f t="shared" si="5"/>
        <v>230721858</v>
      </c>
      <c r="W113" s="184">
        <f t="shared" si="6"/>
        <v>1201695807</v>
      </c>
      <c r="X113" s="184">
        <f t="shared" si="7"/>
        <v>758270</v>
      </c>
    </row>
    <row r="114" spans="1:24" s="185" customFormat="1" x14ac:dyDescent="0.2">
      <c r="A114" s="180" t="s">
        <v>97</v>
      </c>
      <c r="B114" s="181">
        <v>50003</v>
      </c>
      <c r="C114" s="182">
        <v>404579468</v>
      </c>
      <c r="D114" s="182">
        <v>180764149</v>
      </c>
      <c r="E114" s="182">
        <v>775490</v>
      </c>
      <c r="F114" s="182">
        <v>2201520</v>
      </c>
      <c r="G114" s="182">
        <v>69119131</v>
      </c>
      <c r="H114" s="182">
        <v>3665749</v>
      </c>
      <c r="I114" s="182">
        <v>0</v>
      </c>
      <c r="J114" s="182">
        <v>0</v>
      </c>
      <c r="K114" s="183"/>
      <c r="L114" s="183"/>
      <c r="M114" s="182">
        <v>269679</v>
      </c>
      <c r="N114" s="182">
        <v>0</v>
      </c>
      <c r="O114" s="182">
        <v>0</v>
      </c>
      <c r="P114" s="182">
        <v>0</v>
      </c>
      <c r="Q114" s="182">
        <v>0</v>
      </c>
      <c r="R114" s="182">
        <v>0</v>
      </c>
      <c r="S114" s="182">
        <v>0</v>
      </c>
      <c r="T114" s="184">
        <f t="shared" si="4"/>
        <v>404579468</v>
      </c>
      <c r="U114" s="184">
        <f t="shared" si="4"/>
        <v>180764149</v>
      </c>
      <c r="V114" s="184">
        <f t="shared" si="5"/>
        <v>73054559</v>
      </c>
      <c r="W114" s="184">
        <f t="shared" si="6"/>
        <v>658398176</v>
      </c>
      <c r="X114" s="184">
        <f t="shared" si="7"/>
        <v>415449</v>
      </c>
    </row>
    <row r="115" spans="1:24" s="185" customFormat="1" x14ac:dyDescent="0.2">
      <c r="A115" s="180" t="s">
        <v>288</v>
      </c>
      <c r="B115" s="181">
        <v>50005</v>
      </c>
      <c r="C115" s="182">
        <v>208125546</v>
      </c>
      <c r="D115" s="182">
        <v>109157959</v>
      </c>
      <c r="E115" s="182">
        <v>252682</v>
      </c>
      <c r="F115" s="182">
        <v>1923831</v>
      </c>
      <c r="G115" s="182">
        <v>39391114</v>
      </c>
      <c r="H115" s="182">
        <v>773276</v>
      </c>
      <c r="I115" s="182">
        <v>0</v>
      </c>
      <c r="J115" s="182">
        <v>0</v>
      </c>
      <c r="K115" s="183"/>
      <c r="L115" s="183"/>
      <c r="M115" s="182">
        <v>185412</v>
      </c>
      <c r="N115" s="182">
        <v>0</v>
      </c>
      <c r="O115" s="182">
        <v>0</v>
      </c>
      <c r="P115" s="182">
        <v>0</v>
      </c>
      <c r="Q115" s="182">
        <v>0</v>
      </c>
      <c r="R115" s="182">
        <v>0</v>
      </c>
      <c r="S115" s="182">
        <v>0</v>
      </c>
      <c r="T115" s="184">
        <f t="shared" si="4"/>
        <v>208125546</v>
      </c>
      <c r="U115" s="184">
        <f t="shared" si="4"/>
        <v>109157959</v>
      </c>
      <c r="V115" s="184">
        <f t="shared" si="5"/>
        <v>40349802</v>
      </c>
      <c r="W115" s="184">
        <f t="shared" si="6"/>
        <v>357633307</v>
      </c>
      <c r="X115" s="184">
        <f t="shared" si="7"/>
        <v>225667</v>
      </c>
    </row>
    <row r="116" spans="1:24" s="185" customFormat="1" x14ac:dyDescent="0.2">
      <c r="A116" s="180" t="s">
        <v>71</v>
      </c>
      <c r="B116" s="181">
        <v>51001</v>
      </c>
      <c r="C116" s="182">
        <v>31016557</v>
      </c>
      <c r="D116" s="182">
        <v>828038023</v>
      </c>
      <c r="E116" s="182">
        <v>11939239</v>
      </c>
      <c r="F116" s="182">
        <v>26341492</v>
      </c>
      <c r="G116" s="182">
        <v>308788784</v>
      </c>
      <c r="H116" s="182">
        <v>4316846</v>
      </c>
      <c r="I116" s="182">
        <v>111270</v>
      </c>
      <c r="J116" s="182">
        <v>0</v>
      </c>
      <c r="K116" s="183"/>
      <c r="L116" s="183"/>
      <c r="M116" s="182">
        <v>2155727</v>
      </c>
      <c r="N116" s="182">
        <v>0</v>
      </c>
      <c r="O116" s="182">
        <v>0</v>
      </c>
      <c r="P116" s="182">
        <v>0</v>
      </c>
      <c r="Q116" s="182">
        <v>0</v>
      </c>
      <c r="R116" s="182">
        <v>0</v>
      </c>
      <c r="S116" s="182">
        <v>0</v>
      </c>
      <c r="T116" s="184">
        <f t="shared" si="4"/>
        <v>31127827</v>
      </c>
      <c r="U116" s="184">
        <f t="shared" si="4"/>
        <v>828038023</v>
      </c>
      <c r="V116" s="184">
        <f t="shared" si="5"/>
        <v>315261357</v>
      </c>
      <c r="W116" s="184">
        <f t="shared" si="6"/>
        <v>1174427207</v>
      </c>
      <c r="X116" s="184">
        <f t="shared" si="7"/>
        <v>741064</v>
      </c>
    </row>
    <row r="117" spans="1:24" s="185" customFormat="1" x14ac:dyDescent="0.2">
      <c r="A117" s="180" t="s">
        <v>131</v>
      </c>
      <c r="B117" s="181">
        <v>51002</v>
      </c>
      <c r="C117" s="182">
        <v>4375885</v>
      </c>
      <c r="D117" s="182">
        <v>489265916</v>
      </c>
      <c r="E117" s="182">
        <v>7225477</v>
      </c>
      <c r="F117" s="182">
        <v>5712002</v>
      </c>
      <c r="G117" s="182">
        <v>591778873</v>
      </c>
      <c r="H117" s="182">
        <v>17123427</v>
      </c>
      <c r="I117" s="182">
        <v>0</v>
      </c>
      <c r="J117" s="182">
        <v>0</v>
      </c>
      <c r="K117" s="183"/>
      <c r="L117" s="183"/>
      <c r="M117" s="182">
        <v>0</v>
      </c>
      <c r="N117" s="182">
        <v>0</v>
      </c>
      <c r="O117" s="182">
        <v>0</v>
      </c>
      <c r="P117" s="182">
        <v>0</v>
      </c>
      <c r="Q117" s="182">
        <v>0</v>
      </c>
      <c r="R117" s="182">
        <v>0</v>
      </c>
      <c r="S117" s="182">
        <v>0</v>
      </c>
      <c r="T117" s="184">
        <f t="shared" si="4"/>
        <v>4375885</v>
      </c>
      <c r="U117" s="184">
        <f t="shared" si="4"/>
        <v>489265916</v>
      </c>
      <c r="V117" s="184">
        <f t="shared" si="5"/>
        <v>608902300</v>
      </c>
      <c r="W117" s="184">
        <f t="shared" si="6"/>
        <v>1102544101</v>
      </c>
      <c r="X117" s="184">
        <f t="shared" si="7"/>
        <v>695705</v>
      </c>
    </row>
    <row r="118" spans="1:24" s="185" customFormat="1" x14ac:dyDescent="0.2">
      <c r="A118" s="180" t="s">
        <v>195</v>
      </c>
      <c r="B118" s="181">
        <v>51003</v>
      </c>
      <c r="C118" s="182">
        <v>84049652</v>
      </c>
      <c r="D118" s="182">
        <v>76014836</v>
      </c>
      <c r="E118" s="182">
        <v>1229809</v>
      </c>
      <c r="F118" s="182">
        <v>2676343</v>
      </c>
      <c r="G118" s="182">
        <v>26145459</v>
      </c>
      <c r="H118" s="182">
        <v>14836</v>
      </c>
      <c r="I118" s="182">
        <v>0</v>
      </c>
      <c r="J118" s="182">
        <v>0</v>
      </c>
      <c r="K118" s="183"/>
      <c r="L118" s="183"/>
      <c r="M118" s="182">
        <v>0</v>
      </c>
      <c r="N118" s="182">
        <v>0</v>
      </c>
      <c r="O118" s="182">
        <v>0</v>
      </c>
      <c r="P118" s="182">
        <v>0</v>
      </c>
      <c r="Q118" s="182">
        <v>0</v>
      </c>
      <c r="R118" s="182">
        <v>0</v>
      </c>
      <c r="S118" s="182">
        <v>0</v>
      </c>
      <c r="T118" s="184">
        <f t="shared" si="4"/>
        <v>84049652</v>
      </c>
      <c r="U118" s="184">
        <f t="shared" si="4"/>
        <v>76014836</v>
      </c>
      <c r="V118" s="184">
        <f t="shared" si="5"/>
        <v>26160295</v>
      </c>
      <c r="W118" s="184">
        <f t="shared" si="6"/>
        <v>186224783</v>
      </c>
      <c r="X118" s="184">
        <f t="shared" si="7"/>
        <v>117508</v>
      </c>
    </row>
    <row r="119" spans="1:24" s="185" customFormat="1" x14ac:dyDescent="0.2">
      <c r="A119" s="180" t="s">
        <v>213</v>
      </c>
      <c r="B119" s="181">
        <v>51004</v>
      </c>
      <c r="C119" s="182">
        <v>55680807</v>
      </c>
      <c r="D119" s="182">
        <v>8850494490</v>
      </c>
      <c r="E119" s="182">
        <v>41919461</v>
      </c>
      <c r="F119" s="182">
        <v>64244383</v>
      </c>
      <c r="G119" s="182">
        <v>5369753878</v>
      </c>
      <c r="H119" s="182">
        <v>181545602</v>
      </c>
      <c r="I119" s="182">
        <v>0</v>
      </c>
      <c r="J119" s="182">
        <v>0</v>
      </c>
      <c r="K119" s="183"/>
      <c r="L119" s="183"/>
      <c r="M119" s="182">
        <v>16724775</v>
      </c>
      <c r="N119" s="182">
        <v>0</v>
      </c>
      <c r="O119" s="182">
        <v>5005553</v>
      </c>
      <c r="P119" s="182">
        <v>0</v>
      </c>
      <c r="Q119" s="182">
        <v>0</v>
      </c>
      <c r="R119" s="182">
        <v>16320569</v>
      </c>
      <c r="S119" s="182">
        <v>0</v>
      </c>
      <c r="T119" s="184">
        <f t="shared" si="4"/>
        <v>55680807</v>
      </c>
      <c r="U119" s="184">
        <f t="shared" si="4"/>
        <v>8855500043</v>
      </c>
      <c r="V119" s="184">
        <f t="shared" si="5"/>
        <v>5584344824</v>
      </c>
      <c r="W119" s="184">
        <f t="shared" si="6"/>
        <v>14495525674</v>
      </c>
      <c r="X119" s="184">
        <f t="shared" si="7"/>
        <v>9146677</v>
      </c>
    </row>
    <row r="120" spans="1:24" s="185" customFormat="1" x14ac:dyDescent="0.2">
      <c r="A120" s="180" t="s">
        <v>253</v>
      </c>
      <c r="B120" s="181">
        <v>51005</v>
      </c>
      <c r="C120" s="182">
        <v>204128055</v>
      </c>
      <c r="D120" s="182">
        <v>80853405</v>
      </c>
      <c r="E120" s="182">
        <v>2803967</v>
      </c>
      <c r="F120" s="182">
        <v>3695426</v>
      </c>
      <c r="G120" s="182">
        <v>65938034</v>
      </c>
      <c r="H120" s="182">
        <v>169469</v>
      </c>
      <c r="I120" s="182">
        <v>0</v>
      </c>
      <c r="J120" s="182">
        <v>0</v>
      </c>
      <c r="K120" s="183"/>
      <c r="L120" s="183"/>
      <c r="M120" s="182">
        <v>0</v>
      </c>
      <c r="N120" s="182">
        <v>0</v>
      </c>
      <c r="O120" s="182">
        <v>0</v>
      </c>
      <c r="P120" s="182">
        <v>0</v>
      </c>
      <c r="Q120" s="182">
        <v>0</v>
      </c>
      <c r="R120" s="182">
        <v>0</v>
      </c>
      <c r="S120" s="182">
        <v>0</v>
      </c>
      <c r="T120" s="184">
        <f t="shared" si="4"/>
        <v>204128055</v>
      </c>
      <c r="U120" s="184">
        <f t="shared" si="4"/>
        <v>80853405</v>
      </c>
      <c r="V120" s="184">
        <f t="shared" si="5"/>
        <v>66107503</v>
      </c>
      <c r="W120" s="184">
        <f t="shared" si="6"/>
        <v>351088963</v>
      </c>
      <c r="X120" s="184">
        <f t="shared" si="7"/>
        <v>221537</v>
      </c>
    </row>
    <row r="121" spans="1:24" s="185" customFormat="1" x14ac:dyDescent="0.2">
      <c r="A121" s="180" t="s">
        <v>25</v>
      </c>
      <c r="B121" s="181">
        <v>52001</v>
      </c>
      <c r="C121" s="182">
        <v>281640816</v>
      </c>
      <c r="D121" s="182">
        <v>25909988</v>
      </c>
      <c r="E121" s="182">
        <v>1057609</v>
      </c>
      <c r="F121" s="182">
        <v>3057628</v>
      </c>
      <c r="G121" s="182">
        <v>19084521</v>
      </c>
      <c r="H121" s="182">
        <v>2579</v>
      </c>
      <c r="I121" s="182">
        <v>1031</v>
      </c>
      <c r="J121" s="182">
        <v>4240</v>
      </c>
      <c r="K121" s="183"/>
      <c r="L121" s="183"/>
      <c r="M121" s="182">
        <v>12080</v>
      </c>
      <c r="N121" s="182">
        <v>0</v>
      </c>
      <c r="O121" s="182">
        <v>0</v>
      </c>
      <c r="P121" s="182">
        <v>0</v>
      </c>
      <c r="Q121" s="182">
        <v>0</v>
      </c>
      <c r="R121" s="182">
        <v>0</v>
      </c>
      <c r="S121" s="182">
        <v>0</v>
      </c>
      <c r="T121" s="184">
        <f t="shared" si="4"/>
        <v>281641847</v>
      </c>
      <c r="U121" s="184">
        <f t="shared" si="4"/>
        <v>25914228</v>
      </c>
      <c r="V121" s="184">
        <f t="shared" si="5"/>
        <v>19099180</v>
      </c>
      <c r="W121" s="184">
        <f t="shared" si="6"/>
        <v>326655255</v>
      </c>
      <c r="X121" s="184">
        <f t="shared" si="7"/>
        <v>206119</v>
      </c>
    </row>
    <row r="122" spans="1:24" s="185" customFormat="1" x14ac:dyDescent="0.2">
      <c r="A122" s="180" t="s">
        <v>161</v>
      </c>
      <c r="B122" s="181">
        <v>52004</v>
      </c>
      <c r="C122" s="182">
        <v>385400879</v>
      </c>
      <c r="D122" s="182">
        <v>64338459</v>
      </c>
      <c r="E122" s="182">
        <v>2914161</v>
      </c>
      <c r="F122" s="182">
        <v>4838009</v>
      </c>
      <c r="G122" s="182">
        <v>50695822</v>
      </c>
      <c r="H122" s="182">
        <v>9772297</v>
      </c>
      <c r="I122" s="182">
        <v>0</v>
      </c>
      <c r="J122" s="182">
        <v>80704</v>
      </c>
      <c r="K122" s="183"/>
      <c r="L122" s="183"/>
      <c r="M122" s="182">
        <v>16524</v>
      </c>
      <c r="N122" s="182">
        <v>0</v>
      </c>
      <c r="O122" s="182">
        <v>0</v>
      </c>
      <c r="P122" s="182">
        <v>0</v>
      </c>
      <c r="Q122" s="182">
        <v>0</v>
      </c>
      <c r="R122" s="182">
        <v>0</v>
      </c>
      <c r="S122" s="182">
        <v>0</v>
      </c>
      <c r="T122" s="184">
        <f t="shared" si="4"/>
        <v>385400879</v>
      </c>
      <c r="U122" s="184">
        <f t="shared" si="4"/>
        <v>64419163</v>
      </c>
      <c r="V122" s="184">
        <f t="shared" si="5"/>
        <v>60484643</v>
      </c>
      <c r="W122" s="184">
        <f t="shared" si="6"/>
        <v>510304685</v>
      </c>
      <c r="X122" s="184">
        <f t="shared" si="7"/>
        <v>322002</v>
      </c>
    </row>
    <row r="123" spans="1:24" s="185" customFormat="1" x14ac:dyDescent="0.2">
      <c r="A123" s="180" t="s">
        <v>109</v>
      </c>
      <c r="B123" s="181">
        <v>53001</v>
      </c>
      <c r="C123" s="182">
        <v>236806285</v>
      </c>
      <c r="D123" s="182">
        <v>63594991</v>
      </c>
      <c r="E123" s="182">
        <v>3953500</v>
      </c>
      <c r="F123" s="182">
        <v>3542057</v>
      </c>
      <c r="G123" s="182">
        <v>51396066</v>
      </c>
      <c r="H123" s="182">
        <v>1598180</v>
      </c>
      <c r="I123" s="182">
        <v>0</v>
      </c>
      <c r="J123" s="182">
        <v>0</v>
      </c>
      <c r="K123" s="183"/>
      <c r="L123" s="183"/>
      <c r="M123" s="182">
        <v>0</v>
      </c>
      <c r="N123" s="182">
        <v>0</v>
      </c>
      <c r="O123" s="182">
        <v>0</v>
      </c>
      <c r="P123" s="182">
        <v>0</v>
      </c>
      <c r="Q123" s="182">
        <v>0</v>
      </c>
      <c r="R123" s="182">
        <v>0</v>
      </c>
      <c r="S123" s="182">
        <v>0</v>
      </c>
      <c r="T123" s="184">
        <f t="shared" si="4"/>
        <v>236806285</v>
      </c>
      <c r="U123" s="184">
        <f t="shared" si="4"/>
        <v>63594991</v>
      </c>
      <c r="V123" s="184">
        <f t="shared" si="5"/>
        <v>52994246</v>
      </c>
      <c r="W123" s="184">
        <f t="shared" si="6"/>
        <v>353395522</v>
      </c>
      <c r="X123" s="184">
        <f t="shared" si="7"/>
        <v>222993</v>
      </c>
    </row>
    <row r="124" spans="1:24" s="185" customFormat="1" x14ac:dyDescent="0.2">
      <c r="A124" s="180" t="s">
        <v>137</v>
      </c>
      <c r="B124" s="181">
        <v>53002</v>
      </c>
      <c r="C124" s="182">
        <v>564215510</v>
      </c>
      <c r="D124" s="182">
        <v>44058214</v>
      </c>
      <c r="E124" s="182">
        <v>18935446</v>
      </c>
      <c r="F124" s="182">
        <v>3318344</v>
      </c>
      <c r="G124" s="182">
        <v>36984203</v>
      </c>
      <c r="H124" s="182">
        <v>1212661</v>
      </c>
      <c r="I124" s="182">
        <v>1</v>
      </c>
      <c r="J124" s="182">
        <v>0</v>
      </c>
      <c r="K124" s="183"/>
      <c r="L124" s="183"/>
      <c r="M124" s="182">
        <v>0</v>
      </c>
      <c r="N124" s="182">
        <v>0</v>
      </c>
      <c r="O124" s="182">
        <v>0</v>
      </c>
      <c r="P124" s="182">
        <v>0</v>
      </c>
      <c r="Q124" s="182">
        <v>0</v>
      </c>
      <c r="R124" s="182">
        <v>0</v>
      </c>
      <c r="S124" s="182">
        <v>0</v>
      </c>
      <c r="T124" s="184">
        <f t="shared" si="4"/>
        <v>564215511</v>
      </c>
      <c r="U124" s="184">
        <f t="shared" si="4"/>
        <v>44058214</v>
      </c>
      <c r="V124" s="184">
        <f t="shared" si="5"/>
        <v>38196864</v>
      </c>
      <c r="W124" s="184">
        <f t="shared" si="6"/>
        <v>646470589</v>
      </c>
      <c r="X124" s="184">
        <f t="shared" si="7"/>
        <v>407923</v>
      </c>
    </row>
    <row r="125" spans="1:24" s="185" customFormat="1" x14ac:dyDescent="0.2">
      <c r="A125" s="180" t="s">
        <v>229</v>
      </c>
      <c r="B125" s="181">
        <v>54002</v>
      </c>
      <c r="C125" s="182">
        <v>762666848</v>
      </c>
      <c r="D125" s="182">
        <v>223388527</v>
      </c>
      <c r="E125" s="182">
        <v>2765311</v>
      </c>
      <c r="F125" s="182">
        <v>4521604</v>
      </c>
      <c r="G125" s="182">
        <v>150772295</v>
      </c>
      <c r="H125" s="182">
        <v>8856191</v>
      </c>
      <c r="I125" s="182">
        <v>0</v>
      </c>
      <c r="J125" s="182">
        <v>0</v>
      </c>
      <c r="K125" s="183"/>
      <c r="L125" s="183"/>
      <c r="M125" s="182">
        <v>0</v>
      </c>
      <c r="N125" s="182">
        <v>0</v>
      </c>
      <c r="O125" s="182">
        <v>0</v>
      </c>
      <c r="P125" s="182">
        <v>0</v>
      </c>
      <c r="Q125" s="182">
        <v>0</v>
      </c>
      <c r="R125" s="182">
        <v>0</v>
      </c>
      <c r="S125" s="182">
        <v>0</v>
      </c>
      <c r="T125" s="184">
        <f t="shared" si="4"/>
        <v>762666848</v>
      </c>
      <c r="U125" s="184">
        <f t="shared" si="4"/>
        <v>223388527</v>
      </c>
      <c r="V125" s="184">
        <f t="shared" si="5"/>
        <v>159628486</v>
      </c>
      <c r="W125" s="184">
        <f t="shared" si="6"/>
        <v>1145683861</v>
      </c>
      <c r="X125" s="184">
        <f t="shared" si="7"/>
        <v>722927</v>
      </c>
    </row>
    <row r="126" spans="1:24" s="185" customFormat="1" x14ac:dyDescent="0.2">
      <c r="A126" s="180" t="s">
        <v>217</v>
      </c>
      <c r="B126" s="181">
        <v>54004</v>
      </c>
      <c r="C126" s="182">
        <v>193440568</v>
      </c>
      <c r="D126" s="182">
        <v>38779396</v>
      </c>
      <c r="E126" s="182">
        <v>243990</v>
      </c>
      <c r="F126" s="182">
        <v>458542</v>
      </c>
      <c r="G126" s="182">
        <v>33890593</v>
      </c>
      <c r="H126" s="182">
        <v>1501315</v>
      </c>
      <c r="I126" s="182">
        <v>0</v>
      </c>
      <c r="J126" s="182">
        <v>0</v>
      </c>
      <c r="K126" s="183"/>
      <c r="L126" s="183"/>
      <c r="M126" s="182">
        <v>0</v>
      </c>
      <c r="N126" s="182">
        <v>0</v>
      </c>
      <c r="O126" s="182">
        <v>0</v>
      </c>
      <c r="P126" s="182">
        <v>0</v>
      </c>
      <c r="Q126" s="182">
        <v>0</v>
      </c>
      <c r="R126" s="182">
        <v>0</v>
      </c>
      <c r="S126" s="182">
        <v>0</v>
      </c>
      <c r="T126" s="184">
        <f t="shared" si="4"/>
        <v>193440568</v>
      </c>
      <c r="U126" s="184">
        <f t="shared" si="4"/>
        <v>38779396</v>
      </c>
      <c r="V126" s="184">
        <f t="shared" si="5"/>
        <v>35391908</v>
      </c>
      <c r="W126" s="184">
        <f t="shared" si="6"/>
        <v>267611872</v>
      </c>
      <c r="X126" s="184">
        <f t="shared" si="7"/>
        <v>168863</v>
      </c>
    </row>
    <row r="127" spans="1:24" s="185" customFormat="1" x14ac:dyDescent="0.2">
      <c r="A127" s="180" t="s">
        <v>237</v>
      </c>
      <c r="B127" s="181">
        <v>54006</v>
      </c>
      <c r="C127" s="182">
        <v>170971957</v>
      </c>
      <c r="D127" s="182">
        <v>20029435</v>
      </c>
      <c r="E127" s="182">
        <v>817218</v>
      </c>
      <c r="F127" s="182">
        <v>626384</v>
      </c>
      <c r="G127" s="182">
        <v>12174923</v>
      </c>
      <c r="H127" s="182">
        <v>11398626</v>
      </c>
      <c r="I127" s="182">
        <v>0</v>
      </c>
      <c r="J127" s="182">
        <v>0</v>
      </c>
      <c r="K127" s="183"/>
      <c r="L127" s="183"/>
      <c r="M127" s="182">
        <v>0</v>
      </c>
      <c r="N127" s="182">
        <v>0</v>
      </c>
      <c r="O127" s="182">
        <v>0</v>
      </c>
      <c r="P127" s="182">
        <v>0</v>
      </c>
      <c r="Q127" s="182">
        <v>0</v>
      </c>
      <c r="R127" s="182">
        <v>0</v>
      </c>
      <c r="S127" s="182">
        <v>0</v>
      </c>
      <c r="T127" s="184">
        <f t="shared" si="4"/>
        <v>170971957</v>
      </c>
      <c r="U127" s="184">
        <f t="shared" si="4"/>
        <v>20029435</v>
      </c>
      <c r="V127" s="184">
        <f t="shared" si="5"/>
        <v>23573549</v>
      </c>
      <c r="W127" s="184">
        <f t="shared" si="6"/>
        <v>214574941</v>
      </c>
      <c r="X127" s="184">
        <f t="shared" si="7"/>
        <v>135397</v>
      </c>
    </row>
    <row r="128" spans="1:24" s="185" customFormat="1" x14ac:dyDescent="0.2">
      <c r="A128" s="180" t="s">
        <v>275</v>
      </c>
      <c r="B128" s="181">
        <v>54007</v>
      </c>
      <c r="C128" s="182">
        <v>217448750</v>
      </c>
      <c r="D128" s="182">
        <v>71925529</v>
      </c>
      <c r="E128" s="182">
        <v>843933</v>
      </c>
      <c r="F128" s="182">
        <v>2086634</v>
      </c>
      <c r="G128" s="182">
        <v>59069429</v>
      </c>
      <c r="H128" s="182">
        <v>2190927</v>
      </c>
      <c r="I128" s="182">
        <v>0</v>
      </c>
      <c r="J128" s="182">
        <v>0</v>
      </c>
      <c r="K128" s="183"/>
      <c r="L128" s="183"/>
      <c r="M128" s="182">
        <v>0</v>
      </c>
      <c r="N128" s="182">
        <v>0</v>
      </c>
      <c r="O128" s="182">
        <v>0</v>
      </c>
      <c r="P128" s="182">
        <v>0</v>
      </c>
      <c r="Q128" s="182">
        <v>0</v>
      </c>
      <c r="R128" s="182">
        <v>0</v>
      </c>
      <c r="S128" s="182">
        <v>0</v>
      </c>
      <c r="T128" s="184">
        <f t="shared" si="4"/>
        <v>217448750</v>
      </c>
      <c r="U128" s="184">
        <f t="shared" si="4"/>
        <v>71925529</v>
      </c>
      <c r="V128" s="184">
        <f t="shared" si="5"/>
        <v>61260356</v>
      </c>
      <c r="W128" s="184">
        <f t="shared" si="6"/>
        <v>350634635</v>
      </c>
      <c r="X128" s="184">
        <f t="shared" si="7"/>
        <v>221250</v>
      </c>
    </row>
    <row r="129" spans="1:24" s="185" customFormat="1" x14ac:dyDescent="0.2">
      <c r="A129" s="180" t="s">
        <v>281</v>
      </c>
      <c r="B129" s="181">
        <v>55004</v>
      </c>
      <c r="C129" s="182">
        <v>244930291</v>
      </c>
      <c r="D129" s="182">
        <v>49021426</v>
      </c>
      <c r="E129" s="182">
        <v>472196</v>
      </c>
      <c r="F129" s="182">
        <v>1393806</v>
      </c>
      <c r="G129" s="182">
        <v>21889959</v>
      </c>
      <c r="H129" s="182">
        <v>2715808</v>
      </c>
      <c r="I129" s="182">
        <v>0</v>
      </c>
      <c r="J129" s="182">
        <v>20581</v>
      </c>
      <c r="K129" s="183"/>
      <c r="L129" s="183"/>
      <c r="M129" s="182">
        <v>0</v>
      </c>
      <c r="N129" s="182">
        <v>0</v>
      </c>
      <c r="O129" s="182">
        <v>0</v>
      </c>
      <c r="P129" s="182">
        <v>0</v>
      </c>
      <c r="Q129" s="182">
        <v>0</v>
      </c>
      <c r="R129" s="182">
        <v>0</v>
      </c>
      <c r="S129" s="182">
        <v>0</v>
      </c>
      <c r="T129" s="184">
        <f t="shared" si="4"/>
        <v>244930291</v>
      </c>
      <c r="U129" s="184">
        <f t="shared" si="4"/>
        <v>49042007</v>
      </c>
      <c r="V129" s="184">
        <f t="shared" si="5"/>
        <v>24605767</v>
      </c>
      <c r="W129" s="184">
        <f t="shared" si="6"/>
        <v>318578065</v>
      </c>
      <c r="X129" s="184">
        <f t="shared" si="7"/>
        <v>201023</v>
      </c>
    </row>
    <row r="130" spans="1:24" s="185" customFormat="1" x14ac:dyDescent="0.2">
      <c r="A130" s="180" t="s">
        <v>219</v>
      </c>
      <c r="B130" s="181">
        <v>55005</v>
      </c>
      <c r="C130" s="182">
        <v>487355531</v>
      </c>
      <c r="D130" s="182">
        <v>46907737</v>
      </c>
      <c r="E130" s="182">
        <v>446507</v>
      </c>
      <c r="F130" s="182">
        <v>1609904</v>
      </c>
      <c r="G130" s="182">
        <v>16510346</v>
      </c>
      <c r="H130" s="182">
        <v>995762</v>
      </c>
      <c r="I130" s="182">
        <v>0</v>
      </c>
      <c r="J130" s="182">
        <v>1</v>
      </c>
      <c r="K130" s="183"/>
      <c r="L130" s="183"/>
      <c r="M130" s="182">
        <v>0</v>
      </c>
      <c r="N130" s="182">
        <v>0</v>
      </c>
      <c r="O130" s="182">
        <v>0</v>
      </c>
      <c r="P130" s="182">
        <v>0</v>
      </c>
      <c r="Q130" s="182">
        <v>0</v>
      </c>
      <c r="R130" s="182">
        <v>0</v>
      </c>
      <c r="S130" s="182">
        <v>0</v>
      </c>
      <c r="T130" s="184">
        <f t="shared" si="4"/>
        <v>487355531</v>
      </c>
      <c r="U130" s="184">
        <f t="shared" si="4"/>
        <v>46907738</v>
      </c>
      <c r="V130" s="184">
        <f t="shared" si="5"/>
        <v>17506108</v>
      </c>
      <c r="W130" s="184">
        <f t="shared" si="6"/>
        <v>551769377</v>
      </c>
      <c r="X130" s="184">
        <f t="shared" si="7"/>
        <v>348166</v>
      </c>
    </row>
    <row r="131" spans="1:24" s="185" customFormat="1" x14ac:dyDescent="0.2">
      <c r="A131" s="180" t="s">
        <v>69</v>
      </c>
      <c r="B131" s="181">
        <v>56002</v>
      </c>
      <c r="C131" s="182">
        <v>537031480</v>
      </c>
      <c r="D131" s="182">
        <v>35636987</v>
      </c>
      <c r="E131" s="182">
        <v>319523</v>
      </c>
      <c r="F131" s="182">
        <v>1194697</v>
      </c>
      <c r="G131" s="182">
        <v>14861528</v>
      </c>
      <c r="H131" s="182">
        <v>8705253</v>
      </c>
      <c r="I131" s="182">
        <v>0</v>
      </c>
      <c r="J131" s="182">
        <v>1</v>
      </c>
      <c r="K131" s="183"/>
      <c r="L131" s="183"/>
      <c r="M131" s="182">
        <v>0</v>
      </c>
      <c r="N131" s="182">
        <v>0</v>
      </c>
      <c r="O131" s="182">
        <v>0</v>
      </c>
      <c r="P131" s="182">
        <v>0</v>
      </c>
      <c r="Q131" s="182">
        <v>0</v>
      </c>
      <c r="R131" s="182">
        <v>0</v>
      </c>
      <c r="S131" s="182">
        <v>0</v>
      </c>
      <c r="T131" s="184">
        <f t="shared" si="4"/>
        <v>537031480</v>
      </c>
      <c r="U131" s="184">
        <f t="shared" si="4"/>
        <v>35636988</v>
      </c>
      <c r="V131" s="184">
        <f t="shared" si="5"/>
        <v>23566781</v>
      </c>
      <c r="W131" s="184">
        <f t="shared" si="6"/>
        <v>596235249</v>
      </c>
      <c r="X131" s="184">
        <f t="shared" si="7"/>
        <v>376224</v>
      </c>
    </row>
    <row r="132" spans="1:24" s="185" customFormat="1" x14ac:dyDescent="0.2">
      <c r="A132" s="180" t="s">
        <v>215</v>
      </c>
      <c r="B132" s="181">
        <v>56004</v>
      </c>
      <c r="C132" s="182">
        <v>487893116</v>
      </c>
      <c r="D132" s="182">
        <v>122867392</v>
      </c>
      <c r="E132" s="182">
        <v>898170</v>
      </c>
      <c r="F132" s="182">
        <v>3242455</v>
      </c>
      <c r="G132" s="182">
        <v>98683132</v>
      </c>
      <c r="H132" s="182">
        <v>34863432</v>
      </c>
      <c r="I132" s="182">
        <v>1</v>
      </c>
      <c r="J132" s="182">
        <v>0</v>
      </c>
      <c r="K132" s="183"/>
      <c r="L132" s="183"/>
      <c r="M132" s="182">
        <v>1</v>
      </c>
      <c r="N132" s="182">
        <v>0</v>
      </c>
      <c r="O132" s="182">
        <v>0</v>
      </c>
      <c r="P132" s="182">
        <v>0</v>
      </c>
      <c r="Q132" s="182">
        <v>0</v>
      </c>
      <c r="R132" s="182">
        <v>0</v>
      </c>
      <c r="S132" s="182">
        <v>0</v>
      </c>
      <c r="T132" s="184">
        <f t="shared" si="4"/>
        <v>487893117</v>
      </c>
      <c r="U132" s="184">
        <f t="shared" si="4"/>
        <v>122867392</v>
      </c>
      <c r="V132" s="184">
        <f t="shared" si="5"/>
        <v>133546565</v>
      </c>
      <c r="W132" s="184">
        <f t="shared" si="6"/>
        <v>744307074</v>
      </c>
      <c r="X132" s="184">
        <f t="shared" si="7"/>
        <v>469658</v>
      </c>
    </row>
    <row r="133" spans="1:24" s="185" customFormat="1" x14ac:dyDescent="0.2">
      <c r="A133" s="180" t="s">
        <v>393</v>
      </c>
      <c r="B133" s="181">
        <v>56006</v>
      </c>
      <c r="C133" s="182">
        <v>624080321</v>
      </c>
      <c r="D133" s="182">
        <v>50756530</v>
      </c>
      <c r="E133" s="182">
        <v>766535</v>
      </c>
      <c r="F133" s="182">
        <v>2992881</v>
      </c>
      <c r="G133" s="182">
        <v>33934666</v>
      </c>
      <c r="H133" s="182">
        <v>40159907</v>
      </c>
      <c r="I133" s="182">
        <v>0</v>
      </c>
      <c r="J133" s="182">
        <v>0</v>
      </c>
      <c r="K133" s="183"/>
      <c r="L133" s="183"/>
      <c r="M133" s="182">
        <v>0</v>
      </c>
      <c r="N133" s="182">
        <v>0</v>
      </c>
      <c r="O133" s="182">
        <v>0</v>
      </c>
      <c r="P133" s="182">
        <v>0</v>
      </c>
      <c r="Q133" s="182">
        <v>0</v>
      </c>
      <c r="R133" s="182">
        <v>0</v>
      </c>
      <c r="S133" s="182">
        <v>0</v>
      </c>
      <c r="T133" s="184">
        <f t="shared" si="4"/>
        <v>624080321</v>
      </c>
      <c r="U133" s="184">
        <f t="shared" si="4"/>
        <v>50756530</v>
      </c>
      <c r="V133" s="184">
        <f t="shared" si="5"/>
        <v>74094573</v>
      </c>
      <c r="W133" s="184">
        <f t="shared" si="6"/>
        <v>748931424</v>
      </c>
      <c r="X133" s="184">
        <f t="shared" si="7"/>
        <v>472576</v>
      </c>
    </row>
    <row r="134" spans="1:24" s="185" customFormat="1" x14ac:dyDescent="0.2">
      <c r="A134" s="180" t="s">
        <v>199</v>
      </c>
      <c r="B134" s="181">
        <v>56007</v>
      </c>
      <c r="C134" s="182">
        <v>804982198</v>
      </c>
      <c r="D134" s="182">
        <v>58565720</v>
      </c>
      <c r="E134" s="182">
        <v>831704</v>
      </c>
      <c r="F134" s="182">
        <v>3592700</v>
      </c>
      <c r="G134" s="182">
        <v>29279017</v>
      </c>
      <c r="H134" s="182">
        <v>29731330</v>
      </c>
      <c r="I134" s="182">
        <v>2</v>
      </c>
      <c r="J134" s="182">
        <v>0</v>
      </c>
      <c r="K134" s="183"/>
      <c r="L134" s="183"/>
      <c r="M134" s="182">
        <v>0</v>
      </c>
      <c r="N134" s="182">
        <v>0</v>
      </c>
      <c r="O134" s="182">
        <v>0</v>
      </c>
      <c r="P134" s="182">
        <v>0</v>
      </c>
      <c r="Q134" s="182">
        <v>0</v>
      </c>
      <c r="R134" s="182">
        <v>0</v>
      </c>
      <c r="S134" s="182">
        <v>0</v>
      </c>
      <c r="T134" s="184">
        <f t="shared" si="4"/>
        <v>804982200</v>
      </c>
      <c r="U134" s="184">
        <f t="shared" si="4"/>
        <v>58565720</v>
      </c>
      <c r="V134" s="184">
        <f t="shared" si="5"/>
        <v>59010347</v>
      </c>
      <c r="W134" s="184">
        <f t="shared" si="6"/>
        <v>922558267</v>
      </c>
      <c r="X134" s="184">
        <f t="shared" si="7"/>
        <v>582134</v>
      </c>
    </row>
    <row r="135" spans="1:24" s="185" customFormat="1" x14ac:dyDescent="0.2">
      <c r="A135" s="180" t="s">
        <v>235</v>
      </c>
      <c r="B135" s="181">
        <v>57001</v>
      </c>
      <c r="C135" s="182">
        <v>352758748</v>
      </c>
      <c r="D135" s="182">
        <v>269157544</v>
      </c>
      <c r="E135" s="182">
        <v>2797981</v>
      </c>
      <c r="F135" s="182">
        <v>12983010</v>
      </c>
      <c r="G135" s="182">
        <v>151591759</v>
      </c>
      <c r="H135" s="182">
        <v>1096855</v>
      </c>
      <c r="I135" s="182">
        <v>0</v>
      </c>
      <c r="J135" s="182">
        <v>0</v>
      </c>
      <c r="K135" s="183"/>
      <c r="L135" s="183"/>
      <c r="M135" s="182">
        <v>1</v>
      </c>
      <c r="N135" s="182">
        <v>0</v>
      </c>
      <c r="O135" s="182">
        <v>0</v>
      </c>
      <c r="P135" s="182">
        <v>0</v>
      </c>
      <c r="Q135" s="182">
        <v>0</v>
      </c>
      <c r="R135" s="182">
        <v>0</v>
      </c>
      <c r="S135" s="182">
        <v>0</v>
      </c>
      <c r="T135" s="184">
        <f t="shared" ref="T135:U153" si="8">C135+I135+N135</f>
        <v>352758748</v>
      </c>
      <c r="U135" s="184">
        <f t="shared" si="8"/>
        <v>269157544</v>
      </c>
      <c r="V135" s="184">
        <f t="shared" ref="V135:V153" si="9">G135+H135+M135+R135+S135</f>
        <v>152688615</v>
      </c>
      <c r="W135" s="184">
        <f t="shared" ref="W135:W153" si="10">SUM(T135:V135)</f>
        <v>774604907</v>
      </c>
      <c r="X135" s="184">
        <f t="shared" ref="X135:X153" si="11">ROUND((W135*1.262)/1000/2,0)</f>
        <v>488776</v>
      </c>
    </row>
    <row r="136" spans="1:24" s="185" customFormat="1" x14ac:dyDescent="0.2">
      <c r="A136" s="180" t="s">
        <v>394</v>
      </c>
      <c r="B136" s="181">
        <v>58003</v>
      </c>
      <c r="C136" s="182">
        <v>1135006401</v>
      </c>
      <c r="D136" s="182">
        <v>107577313</v>
      </c>
      <c r="E136" s="182">
        <v>7271548</v>
      </c>
      <c r="F136" s="182">
        <v>8900514</v>
      </c>
      <c r="G136" s="182">
        <v>125513640</v>
      </c>
      <c r="H136" s="182">
        <v>1675304</v>
      </c>
      <c r="I136" s="182">
        <v>2</v>
      </c>
      <c r="J136" s="182">
        <v>0</v>
      </c>
      <c r="K136" s="183"/>
      <c r="L136" s="183"/>
      <c r="M136" s="182">
        <v>0</v>
      </c>
      <c r="N136" s="182">
        <v>0</v>
      </c>
      <c r="O136" s="182">
        <v>0</v>
      </c>
      <c r="P136" s="182">
        <v>0</v>
      </c>
      <c r="Q136" s="182">
        <v>0</v>
      </c>
      <c r="R136" s="182">
        <v>0</v>
      </c>
      <c r="S136" s="182">
        <v>0</v>
      </c>
      <c r="T136" s="184">
        <f t="shared" si="8"/>
        <v>1135006403</v>
      </c>
      <c r="U136" s="184">
        <f t="shared" si="8"/>
        <v>107577313</v>
      </c>
      <c r="V136" s="184">
        <f t="shared" si="9"/>
        <v>127188944</v>
      </c>
      <c r="W136" s="184">
        <f t="shared" si="10"/>
        <v>1369772660</v>
      </c>
      <c r="X136" s="184">
        <f t="shared" si="11"/>
        <v>864327</v>
      </c>
    </row>
    <row r="137" spans="1:24" s="185" customFormat="1" x14ac:dyDescent="0.2">
      <c r="A137" s="180" t="s">
        <v>277</v>
      </c>
      <c r="B137" s="181">
        <v>59002</v>
      </c>
      <c r="C137" s="182">
        <v>795378039</v>
      </c>
      <c r="D137" s="182">
        <v>162698226</v>
      </c>
      <c r="E137" s="182">
        <v>4167716</v>
      </c>
      <c r="F137" s="182">
        <v>6489407</v>
      </c>
      <c r="G137" s="182">
        <v>116338620</v>
      </c>
      <c r="H137" s="182">
        <v>2440</v>
      </c>
      <c r="I137" s="182">
        <v>3468</v>
      </c>
      <c r="J137" s="182">
        <v>230123</v>
      </c>
      <c r="K137" s="183"/>
      <c r="L137" s="183"/>
      <c r="M137" s="182">
        <v>80773</v>
      </c>
      <c r="N137" s="182">
        <v>0</v>
      </c>
      <c r="O137" s="182">
        <v>0</v>
      </c>
      <c r="P137" s="182">
        <v>0</v>
      </c>
      <c r="Q137" s="182">
        <v>0</v>
      </c>
      <c r="R137" s="182">
        <v>0</v>
      </c>
      <c r="S137" s="182">
        <v>0</v>
      </c>
      <c r="T137" s="184">
        <f t="shared" si="8"/>
        <v>795381507</v>
      </c>
      <c r="U137" s="184">
        <f t="shared" si="8"/>
        <v>162928349</v>
      </c>
      <c r="V137" s="184">
        <f t="shared" si="9"/>
        <v>116421833</v>
      </c>
      <c r="W137" s="184">
        <f t="shared" si="10"/>
        <v>1074731689</v>
      </c>
      <c r="X137" s="184">
        <f t="shared" si="11"/>
        <v>678156</v>
      </c>
    </row>
    <row r="138" spans="1:24" s="185" customFormat="1" x14ac:dyDescent="0.2">
      <c r="A138" s="180" t="s">
        <v>387</v>
      </c>
      <c r="B138" s="181">
        <v>59003</v>
      </c>
      <c r="C138" s="182">
        <v>197862079</v>
      </c>
      <c r="D138" s="182">
        <v>17415636</v>
      </c>
      <c r="E138" s="182">
        <v>365741</v>
      </c>
      <c r="F138" s="182">
        <v>2208048</v>
      </c>
      <c r="G138" s="182">
        <v>10392291</v>
      </c>
      <c r="H138" s="182">
        <v>541</v>
      </c>
      <c r="I138" s="182">
        <v>0</v>
      </c>
      <c r="J138" s="182">
        <v>3837</v>
      </c>
      <c r="K138" s="183"/>
      <c r="L138" s="183"/>
      <c r="M138" s="182">
        <v>12590</v>
      </c>
      <c r="N138" s="182">
        <v>0</v>
      </c>
      <c r="O138" s="182">
        <v>0</v>
      </c>
      <c r="P138" s="182">
        <v>0</v>
      </c>
      <c r="Q138" s="182">
        <v>0</v>
      </c>
      <c r="R138" s="182">
        <v>0</v>
      </c>
      <c r="S138" s="182">
        <v>0</v>
      </c>
      <c r="T138" s="184">
        <f t="shared" si="8"/>
        <v>197862079</v>
      </c>
      <c r="U138" s="184">
        <f t="shared" si="8"/>
        <v>17419473</v>
      </c>
      <c r="V138" s="184">
        <f t="shared" si="9"/>
        <v>10405422</v>
      </c>
      <c r="W138" s="184">
        <f t="shared" si="10"/>
        <v>225686974</v>
      </c>
      <c r="X138" s="184">
        <f t="shared" si="11"/>
        <v>142408</v>
      </c>
    </row>
    <row r="139" spans="1:24" s="185" customFormat="1" x14ac:dyDescent="0.2">
      <c r="A139" s="180" t="s">
        <v>47</v>
      </c>
      <c r="B139" s="181">
        <v>60001</v>
      </c>
      <c r="C139" s="182">
        <v>228978367</v>
      </c>
      <c r="D139" s="182">
        <v>116028183</v>
      </c>
      <c r="E139" s="182">
        <v>67260</v>
      </c>
      <c r="F139" s="182">
        <v>1861524</v>
      </c>
      <c r="G139" s="182">
        <v>25828739</v>
      </c>
      <c r="H139" s="182">
        <v>2819962</v>
      </c>
      <c r="I139" s="182">
        <v>1</v>
      </c>
      <c r="J139" s="182">
        <v>5</v>
      </c>
      <c r="K139" s="183"/>
      <c r="L139" s="183"/>
      <c r="M139" s="182">
        <v>6</v>
      </c>
      <c r="N139" s="182">
        <v>0</v>
      </c>
      <c r="O139" s="182">
        <v>0</v>
      </c>
      <c r="P139" s="182">
        <v>0</v>
      </c>
      <c r="Q139" s="182">
        <v>0</v>
      </c>
      <c r="R139" s="182">
        <v>583540</v>
      </c>
      <c r="S139" s="182">
        <v>0</v>
      </c>
      <c r="T139" s="184">
        <f t="shared" si="8"/>
        <v>228978368</v>
      </c>
      <c r="U139" s="184">
        <f t="shared" si="8"/>
        <v>116028188</v>
      </c>
      <c r="V139" s="184">
        <f t="shared" si="9"/>
        <v>29232247</v>
      </c>
      <c r="W139" s="184">
        <f t="shared" si="10"/>
        <v>374238803</v>
      </c>
      <c r="X139" s="184">
        <f t="shared" si="11"/>
        <v>236145</v>
      </c>
    </row>
    <row r="140" spans="1:24" s="185" customFormat="1" x14ac:dyDescent="0.2">
      <c r="A140" s="180" t="s">
        <v>171</v>
      </c>
      <c r="B140" s="181">
        <v>60003</v>
      </c>
      <c r="C140" s="182">
        <v>155077147</v>
      </c>
      <c r="D140" s="182">
        <v>104071968</v>
      </c>
      <c r="E140" s="182">
        <v>164497</v>
      </c>
      <c r="F140" s="182">
        <v>1470685</v>
      </c>
      <c r="G140" s="182">
        <v>69073575</v>
      </c>
      <c r="H140" s="182">
        <v>3062346</v>
      </c>
      <c r="I140" s="182">
        <v>5</v>
      </c>
      <c r="J140" s="182">
        <v>0</v>
      </c>
      <c r="K140" s="183"/>
      <c r="L140" s="183"/>
      <c r="M140" s="182">
        <v>2</v>
      </c>
      <c r="N140" s="182">
        <v>0</v>
      </c>
      <c r="O140" s="182">
        <v>0</v>
      </c>
      <c r="P140" s="182">
        <v>0</v>
      </c>
      <c r="Q140" s="182">
        <v>0</v>
      </c>
      <c r="R140" s="182">
        <v>0</v>
      </c>
      <c r="S140" s="182">
        <v>0</v>
      </c>
      <c r="T140" s="184">
        <f t="shared" si="8"/>
        <v>155077152</v>
      </c>
      <c r="U140" s="184">
        <f t="shared" si="8"/>
        <v>104071968</v>
      </c>
      <c r="V140" s="184">
        <f t="shared" si="9"/>
        <v>72135923</v>
      </c>
      <c r="W140" s="184">
        <f t="shared" si="10"/>
        <v>331285043</v>
      </c>
      <c r="X140" s="184">
        <f t="shared" si="11"/>
        <v>209041</v>
      </c>
    </row>
    <row r="141" spans="1:24" s="185" customFormat="1" x14ac:dyDescent="0.2">
      <c r="A141" s="180" t="s">
        <v>204</v>
      </c>
      <c r="B141" s="181">
        <v>60004</v>
      </c>
      <c r="C141" s="182">
        <v>203647429</v>
      </c>
      <c r="D141" s="182">
        <v>233566209</v>
      </c>
      <c r="E141" s="182">
        <v>650760</v>
      </c>
      <c r="F141" s="182">
        <v>1729350</v>
      </c>
      <c r="G141" s="182">
        <v>54496835</v>
      </c>
      <c r="H141" s="182">
        <v>2843356</v>
      </c>
      <c r="I141" s="182">
        <v>0</v>
      </c>
      <c r="J141" s="182">
        <v>0</v>
      </c>
      <c r="K141" s="183"/>
      <c r="L141" s="183"/>
      <c r="M141" s="182">
        <v>2</v>
      </c>
      <c r="N141" s="182">
        <v>0</v>
      </c>
      <c r="O141" s="182">
        <v>0</v>
      </c>
      <c r="P141" s="182">
        <v>0</v>
      </c>
      <c r="Q141" s="182">
        <v>0</v>
      </c>
      <c r="R141" s="182">
        <v>0</v>
      </c>
      <c r="S141" s="182">
        <v>0</v>
      </c>
      <c r="T141" s="184">
        <f t="shared" si="8"/>
        <v>203647429</v>
      </c>
      <c r="U141" s="184">
        <f t="shared" si="8"/>
        <v>233566209</v>
      </c>
      <c r="V141" s="184">
        <f t="shared" si="9"/>
        <v>57340193</v>
      </c>
      <c r="W141" s="184">
        <f t="shared" si="10"/>
        <v>494553831</v>
      </c>
      <c r="X141" s="184">
        <f t="shared" si="11"/>
        <v>312063</v>
      </c>
    </row>
    <row r="142" spans="1:24" s="185" customFormat="1" x14ac:dyDescent="0.2">
      <c r="A142" s="180" t="s">
        <v>300</v>
      </c>
      <c r="B142" s="181">
        <v>60006</v>
      </c>
      <c r="C142" s="182">
        <v>310776684</v>
      </c>
      <c r="D142" s="182">
        <v>158520926</v>
      </c>
      <c r="E142" s="182">
        <v>1043095</v>
      </c>
      <c r="F142" s="182">
        <v>2743560</v>
      </c>
      <c r="G142" s="182">
        <v>56745703</v>
      </c>
      <c r="H142" s="182">
        <v>362747</v>
      </c>
      <c r="I142" s="182">
        <v>1</v>
      </c>
      <c r="J142" s="182">
        <v>0</v>
      </c>
      <c r="K142" s="183"/>
      <c r="L142" s="183"/>
      <c r="M142" s="182">
        <v>1</v>
      </c>
      <c r="N142" s="182">
        <v>0</v>
      </c>
      <c r="O142" s="182">
        <v>0</v>
      </c>
      <c r="P142" s="182">
        <v>0</v>
      </c>
      <c r="Q142" s="182">
        <v>0</v>
      </c>
      <c r="R142" s="182">
        <v>0</v>
      </c>
      <c r="S142" s="182">
        <v>0</v>
      </c>
      <c r="T142" s="184">
        <f t="shared" si="8"/>
        <v>310776685</v>
      </c>
      <c r="U142" s="184">
        <f t="shared" si="8"/>
        <v>158520926</v>
      </c>
      <c r="V142" s="184">
        <f t="shared" si="9"/>
        <v>57108451</v>
      </c>
      <c r="W142" s="184">
        <f t="shared" si="10"/>
        <v>526406062</v>
      </c>
      <c r="X142" s="184">
        <f t="shared" si="11"/>
        <v>332162</v>
      </c>
    </row>
    <row r="143" spans="1:24" s="185" customFormat="1" x14ac:dyDescent="0.2">
      <c r="A143" s="180" t="s">
        <v>286</v>
      </c>
      <c r="B143" s="181">
        <v>61001</v>
      </c>
      <c r="C143" s="182">
        <v>294721284</v>
      </c>
      <c r="D143" s="182">
        <v>153371084</v>
      </c>
      <c r="E143" s="182">
        <v>206213</v>
      </c>
      <c r="F143" s="182">
        <v>1105943</v>
      </c>
      <c r="G143" s="182">
        <v>66756384</v>
      </c>
      <c r="H143" s="182">
        <v>6159060</v>
      </c>
      <c r="I143" s="182">
        <v>0</v>
      </c>
      <c r="J143" s="182">
        <v>0</v>
      </c>
      <c r="K143" s="183"/>
      <c r="L143" s="183"/>
      <c r="M143" s="182">
        <v>1</v>
      </c>
      <c r="N143" s="182">
        <v>0</v>
      </c>
      <c r="O143" s="182">
        <v>0</v>
      </c>
      <c r="P143" s="182">
        <v>0</v>
      </c>
      <c r="Q143" s="182">
        <v>0</v>
      </c>
      <c r="R143" s="182">
        <v>0</v>
      </c>
      <c r="S143" s="182">
        <v>0</v>
      </c>
      <c r="T143" s="184">
        <f t="shared" si="8"/>
        <v>294721284</v>
      </c>
      <c r="U143" s="184">
        <f t="shared" si="8"/>
        <v>153371084</v>
      </c>
      <c r="V143" s="184">
        <f t="shared" si="9"/>
        <v>72915445</v>
      </c>
      <c r="W143" s="184">
        <f t="shared" si="10"/>
        <v>521007813</v>
      </c>
      <c r="X143" s="184">
        <f t="shared" si="11"/>
        <v>328756</v>
      </c>
    </row>
    <row r="144" spans="1:24" s="185" customFormat="1" x14ac:dyDescent="0.2">
      <c r="A144" s="180" t="s">
        <v>23</v>
      </c>
      <c r="B144" s="181">
        <v>61002</v>
      </c>
      <c r="C144" s="182">
        <v>362008410</v>
      </c>
      <c r="D144" s="182">
        <v>292127689</v>
      </c>
      <c r="E144" s="182">
        <v>433109</v>
      </c>
      <c r="F144" s="182">
        <v>954942</v>
      </c>
      <c r="G144" s="182">
        <v>125546517</v>
      </c>
      <c r="H144" s="182">
        <v>6315675</v>
      </c>
      <c r="I144" s="182">
        <v>1</v>
      </c>
      <c r="J144" s="182">
        <v>0</v>
      </c>
      <c r="K144" s="183"/>
      <c r="L144" s="183"/>
      <c r="M144" s="182">
        <v>2</v>
      </c>
      <c r="N144" s="182">
        <v>0</v>
      </c>
      <c r="O144" s="182">
        <v>0</v>
      </c>
      <c r="P144" s="182">
        <v>0</v>
      </c>
      <c r="Q144" s="182">
        <v>0</v>
      </c>
      <c r="R144" s="182">
        <v>0</v>
      </c>
      <c r="S144" s="182">
        <v>0</v>
      </c>
      <c r="T144" s="184">
        <f t="shared" si="8"/>
        <v>362008411</v>
      </c>
      <c r="U144" s="184">
        <f t="shared" si="8"/>
        <v>292127689</v>
      </c>
      <c r="V144" s="184">
        <f t="shared" si="9"/>
        <v>131862194</v>
      </c>
      <c r="W144" s="184">
        <f t="shared" si="10"/>
        <v>785998294</v>
      </c>
      <c r="X144" s="184">
        <f t="shared" si="11"/>
        <v>495965</v>
      </c>
    </row>
    <row r="145" spans="1:24" s="185" customFormat="1" x14ac:dyDescent="0.2">
      <c r="A145" s="180" t="s">
        <v>83</v>
      </c>
      <c r="B145" s="181">
        <v>61007</v>
      </c>
      <c r="C145" s="182">
        <v>344949676</v>
      </c>
      <c r="D145" s="182">
        <v>318252933</v>
      </c>
      <c r="E145" s="182">
        <v>396161</v>
      </c>
      <c r="F145" s="182">
        <v>413180</v>
      </c>
      <c r="G145" s="182">
        <v>78935657</v>
      </c>
      <c r="H145" s="182">
        <v>6445239</v>
      </c>
      <c r="I145" s="182">
        <v>0</v>
      </c>
      <c r="J145" s="182">
        <v>0</v>
      </c>
      <c r="K145" s="183"/>
      <c r="L145" s="183"/>
      <c r="M145" s="182">
        <v>2</v>
      </c>
      <c r="N145" s="182">
        <v>0</v>
      </c>
      <c r="O145" s="182">
        <v>0</v>
      </c>
      <c r="P145" s="182">
        <v>0</v>
      </c>
      <c r="Q145" s="182">
        <v>0</v>
      </c>
      <c r="R145" s="182">
        <v>0</v>
      </c>
      <c r="S145" s="182">
        <v>0</v>
      </c>
      <c r="T145" s="184">
        <f t="shared" si="8"/>
        <v>344949676</v>
      </c>
      <c r="U145" s="184">
        <f t="shared" si="8"/>
        <v>318252933</v>
      </c>
      <c r="V145" s="184">
        <f t="shared" si="9"/>
        <v>85380898</v>
      </c>
      <c r="W145" s="184">
        <f t="shared" si="10"/>
        <v>748583507</v>
      </c>
      <c r="X145" s="184">
        <f t="shared" si="11"/>
        <v>472356</v>
      </c>
    </row>
    <row r="146" spans="1:24" s="185" customFormat="1" x14ac:dyDescent="0.2">
      <c r="A146" s="180" t="s">
        <v>59</v>
      </c>
      <c r="B146" s="181">
        <v>61008</v>
      </c>
      <c r="C146" s="182">
        <v>22398133</v>
      </c>
      <c r="D146" s="182">
        <v>964125990</v>
      </c>
      <c r="E146" s="182">
        <v>2079527</v>
      </c>
      <c r="F146" s="182">
        <v>3257360</v>
      </c>
      <c r="G146" s="182">
        <v>398766792</v>
      </c>
      <c r="H146" s="182">
        <v>10302408</v>
      </c>
      <c r="I146" s="182">
        <v>0</v>
      </c>
      <c r="J146" s="182">
        <v>0</v>
      </c>
      <c r="K146" s="183"/>
      <c r="L146" s="183"/>
      <c r="M146" s="182">
        <v>2</v>
      </c>
      <c r="N146" s="182">
        <v>0</v>
      </c>
      <c r="O146" s="182">
        <v>0</v>
      </c>
      <c r="P146" s="182">
        <v>0</v>
      </c>
      <c r="Q146" s="182">
        <v>0</v>
      </c>
      <c r="R146" s="182">
        <v>0</v>
      </c>
      <c r="S146" s="182">
        <v>0</v>
      </c>
      <c r="T146" s="184">
        <f t="shared" si="8"/>
        <v>22398133</v>
      </c>
      <c r="U146" s="184">
        <f t="shared" si="8"/>
        <v>964125990</v>
      </c>
      <c r="V146" s="184">
        <f t="shared" si="9"/>
        <v>409069202</v>
      </c>
      <c r="W146" s="184">
        <f t="shared" si="10"/>
        <v>1395593325</v>
      </c>
      <c r="X146" s="184">
        <f t="shared" si="11"/>
        <v>880619</v>
      </c>
    </row>
    <row r="147" spans="1:24" s="185" customFormat="1" x14ac:dyDescent="0.2">
      <c r="A147" s="180" t="s">
        <v>223</v>
      </c>
      <c r="B147" s="181">
        <v>62005</v>
      </c>
      <c r="C147" s="182">
        <v>572852289</v>
      </c>
      <c r="D147" s="182">
        <v>58092599</v>
      </c>
      <c r="E147" s="182">
        <v>5516826</v>
      </c>
      <c r="F147" s="182">
        <v>6447011</v>
      </c>
      <c r="G147" s="182">
        <v>52270218</v>
      </c>
      <c r="H147" s="182">
        <v>17884634</v>
      </c>
      <c r="I147" s="182">
        <v>0</v>
      </c>
      <c r="J147" s="182">
        <v>0</v>
      </c>
      <c r="K147" s="183"/>
      <c r="L147" s="183"/>
      <c r="M147" s="182">
        <v>0</v>
      </c>
      <c r="N147" s="182">
        <v>0</v>
      </c>
      <c r="O147" s="182">
        <v>0</v>
      </c>
      <c r="P147" s="182">
        <v>0</v>
      </c>
      <c r="Q147" s="182">
        <v>0</v>
      </c>
      <c r="R147" s="182">
        <v>0</v>
      </c>
      <c r="S147" s="182">
        <v>0</v>
      </c>
      <c r="T147" s="184">
        <f t="shared" si="8"/>
        <v>572852289</v>
      </c>
      <c r="U147" s="184">
        <f t="shared" si="8"/>
        <v>58092599</v>
      </c>
      <c r="V147" s="184">
        <f t="shared" si="9"/>
        <v>70154852</v>
      </c>
      <c r="W147" s="184">
        <f t="shared" si="10"/>
        <v>701099740</v>
      </c>
      <c r="X147" s="184">
        <f t="shared" si="11"/>
        <v>442394</v>
      </c>
    </row>
    <row r="148" spans="1:24" s="185" customFormat="1" x14ac:dyDescent="0.2">
      <c r="A148" s="180" t="s">
        <v>395</v>
      </c>
      <c r="B148" s="181">
        <v>62006</v>
      </c>
      <c r="C148" s="182">
        <v>166403345</v>
      </c>
      <c r="D148" s="182">
        <v>150687067</v>
      </c>
      <c r="E148" s="182">
        <v>2400636</v>
      </c>
      <c r="F148" s="182">
        <v>3498047</v>
      </c>
      <c r="G148" s="182">
        <v>103382244</v>
      </c>
      <c r="H148" s="182">
        <v>8153137</v>
      </c>
      <c r="I148" s="182">
        <v>0</v>
      </c>
      <c r="J148" s="182">
        <v>0</v>
      </c>
      <c r="K148" s="183"/>
      <c r="L148" s="183"/>
      <c r="M148" s="182">
        <v>0</v>
      </c>
      <c r="N148" s="182">
        <v>0</v>
      </c>
      <c r="O148" s="182">
        <v>0</v>
      </c>
      <c r="P148" s="182">
        <v>0</v>
      </c>
      <c r="Q148" s="182">
        <v>0</v>
      </c>
      <c r="R148" s="182">
        <v>0</v>
      </c>
      <c r="S148" s="182">
        <v>0</v>
      </c>
      <c r="T148" s="184">
        <f t="shared" si="8"/>
        <v>166403345</v>
      </c>
      <c r="U148" s="184">
        <f t="shared" si="8"/>
        <v>150687067</v>
      </c>
      <c r="V148" s="184">
        <f t="shared" si="9"/>
        <v>111535381</v>
      </c>
      <c r="W148" s="184">
        <f t="shared" si="10"/>
        <v>428625793</v>
      </c>
      <c r="X148" s="184">
        <f t="shared" si="11"/>
        <v>270463</v>
      </c>
    </row>
    <row r="149" spans="1:24" s="185" customFormat="1" x14ac:dyDescent="0.2">
      <c r="A149" s="180" t="s">
        <v>107</v>
      </c>
      <c r="B149" s="181">
        <v>63001</v>
      </c>
      <c r="C149" s="182">
        <v>110858355</v>
      </c>
      <c r="D149" s="182">
        <v>48856207</v>
      </c>
      <c r="E149" s="182">
        <v>214304</v>
      </c>
      <c r="F149" s="182">
        <v>1825537</v>
      </c>
      <c r="G149" s="182">
        <v>10675742</v>
      </c>
      <c r="H149" s="182">
        <v>1856566</v>
      </c>
      <c r="I149" s="182">
        <v>0</v>
      </c>
      <c r="J149" s="182">
        <v>0</v>
      </c>
      <c r="K149" s="183"/>
      <c r="L149" s="183"/>
      <c r="M149" s="182">
        <v>1</v>
      </c>
      <c r="N149" s="182">
        <v>0</v>
      </c>
      <c r="O149" s="182">
        <v>0</v>
      </c>
      <c r="P149" s="182">
        <v>0</v>
      </c>
      <c r="Q149" s="182">
        <v>0</v>
      </c>
      <c r="R149" s="182">
        <v>0</v>
      </c>
      <c r="S149" s="182">
        <v>0</v>
      </c>
      <c r="T149" s="184">
        <f t="shared" si="8"/>
        <v>110858355</v>
      </c>
      <c r="U149" s="184">
        <f t="shared" si="8"/>
        <v>48856207</v>
      </c>
      <c r="V149" s="184">
        <f t="shared" si="9"/>
        <v>12532309</v>
      </c>
      <c r="W149" s="184">
        <f t="shared" si="10"/>
        <v>172246871</v>
      </c>
      <c r="X149" s="184">
        <f t="shared" si="11"/>
        <v>108688</v>
      </c>
    </row>
    <row r="150" spans="1:24" s="185" customFormat="1" x14ac:dyDescent="0.2">
      <c r="A150" s="180" t="s">
        <v>283</v>
      </c>
      <c r="B150" s="181">
        <v>63003</v>
      </c>
      <c r="C150" s="182">
        <v>234881151</v>
      </c>
      <c r="D150" s="182">
        <v>1397231432</v>
      </c>
      <c r="E150" s="182">
        <v>6752380</v>
      </c>
      <c r="F150" s="182">
        <v>10868392</v>
      </c>
      <c r="G150" s="182">
        <v>606225228</v>
      </c>
      <c r="H150" s="182">
        <v>59221823</v>
      </c>
      <c r="I150" s="182">
        <v>0</v>
      </c>
      <c r="J150" s="182">
        <v>0</v>
      </c>
      <c r="K150" s="183"/>
      <c r="L150" s="183"/>
      <c r="M150" s="182">
        <v>8</v>
      </c>
      <c r="N150" s="182">
        <v>0</v>
      </c>
      <c r="O150" s="182">
        <v>0</v>
      </c>
      <c r="P150" s="182">
        <v>0</v>
      </c>
      <c r="Q150" s="182">
        <v>0</v>
      </c>
      <c r="R150" s="182">
        <v>0</v>
      </c>
      <c r="S150" s="182">
        <v>0</v>
      </c>
      <c r="T150" s="184">
        <f t="shared" si="8"/>
        <v>234881151</v>
      </c>
      <c r="U150" s="184">
        <f t="shared" si="8"/>
        <v>1397231432</v>
      </c>
      <c r="V150" s="184">
        <f t="shared" si="9"/>
        <v>665447059</v>
      </c>
      <c r="W150" s="184">
        <f t="shared" si="10"/>
        <v>2297559642</v>
      </c>
      <c r="X150" s="184">
        <f t="shared" si="11"/>
        <v>1449760</v>
      </c>
    </row>
    <row r="151" spans="1:24" s="185" customFormat="1" x14ac:dyDescent="0.2">
      <c r="A151" s="180" t="s">
        <v>73</v>
      </c>
      <c r="B151" s="181">
        <v>64002</v>
      </c>
      <c r="C151" s="182">
        <v>240556505</v>
      </c>
      <c r="D151" s="182">
        <v>11637559</v>
      </c>
      <c r="E151" s="182">
        <v>990466</v>
      </c>
      <c r="F151" s="182">
        <v>3516528</v>
      </c>
      <c r="G151" s="182">
        <v>8336851</v>
      </c>
      <c r="H151" s="182">
        <v>589</v>
      </c>
      <c r="I151" s="182">
        <v>0</v>
      </c>
      <c r="J151" s="182">
        <v>0</v>
      </c>
      <c r="K151" s="183"/>
      <c r="L151" s="183"/>
      <c r="M151" s="182">
        <v>0</v>
      </c>
      <c r="N151" s="182">
        <v>0</v>
      </c>
      <c r="O151" s="182">
        <v>0</v>
      </c>
      <c r="P151" s="182">
        <v>0</v>
      </c>
      <c r="Q151" s="182">
        <v>0</v>
      </c>
      <c r="R151" s="182">
        <v>0</v>
      </c>
      <c r="S151" s="182">
        <v>0</v>
      </c>
      <c r="T151" s="184">
        <f t="shared" si="8"/>
        <v>240556505</v>
      </c>
      <c r="U151" s="184">
        <f t="shared" si="8"/>
        <v>11637559</v>
      </c>
      <c r="V151" s="184">
        <f t="shared" si="9"/>
        <v>8337440</v>
      </c>
      <c r="W151" s="184">
        <f t="shared" si="10"/>
        <v>260531504</v>
      </c>
      <c r="X151" s="184">
        <f t="shared" si="11"/>
        <v>164395</v>
      </c>
    </row>
    <row r="152" spans="1:24" s="185" customFormat="1" x14ac:dyDescent="0.2">
      <c r="A152" s="180" t="s">
        <v>297</v>
      </c>
      <c r="B152" s="181">
        <v>65001</v>
      </c>
      <c r="C152" s="182">
        <v>51685160</v>
      </c>
      <c r="D152" s="182">
        <v>6180490</v>
      </c>
      <c r="E152" s="182">
        <v>679950</v>
      </c>
      <c r="F152" s="182">
        <v>348470</v>
      </c>
      <c r="G152" s="182">
        <v>14885560</v>
      </c>
      <c r="H152" s="182">
        <v>360865</v>
      </c>
      <c r="I152" s="182">
        <v>0</v>
      </c>
      <c r="J152" s="182">
        <v>0</v>
      </c>
      <c r="K152" s="183"/>
      <c r="L152" s="183"/>
      <c r="M152" s="182">
        <v>0</v>
      </c>
      <c r="N152" s="182">
        <v>0</v>
      </c>
      <c r="O152" s="182">
        <v>0</v>
      </c>
      <c r="P152" s="182">
        <v>0</v>
      </c>
      <c r="Q152" s="182">
        <v>0</v>
      </c>
      <c r="R152" s="182">
        <v>0</v>
      </c>
      <c r="S152" s="182">
        <v>0</v>
      </c>
      <c r="T152" s="184">
        <f t="shared" si="8"/>
        <v>51685160</v>
      </c>
      <c r="U152" s="184">
        <f t="shared" si="8"/>
        <v>6180490</v>
      </c>
      <c r="V152" s="184">
        <f t="shared" si="9"/>
        <v>15246425</v>
      </c>
      <c r="W152" s="184">
        <f t="shared" si="10"/>
        <v>73112075</v>
      </c>
      <c r="X152" s="184">
        <f t="shared" si="11"/>
        <v>46134</v>
      </c>
    </row>
    <row r="153" spans="1:24" s="185" customFormat="1" x14ac:dyDescent="0.2">
      <c r="A153" s="180" t="s">
        <v>243</v>
      </c>
      <c r="B153" s="181">
        <v>66001</v>
      </c>
      <c r="C153" s="182">
        <v>206743790</v>
      </c>
      <c r="D153" s="182">
        <v>17512607</v>
      </c>
      <c r="E153" s="182">
        <v>1508661</v>
      </c>
      <c r="F153" s="182">
        <v>2700710</v>
      </c>
      <c r="G153" s="182">
        <v>20874028</v>
      </c>
      <c r="H153" s="182">
        <v>154809</v>
      </c>
      <c r="I153" s="182">
        <v>0</v>
      </c>
      <c r="J153" s="182">
        <v>0</v>
      </c>
      <c r="K153" s="183"/>
      <c r="L153" s="183"/>
      <c r="M153" s="182">
        <v>0</v>
      </c>
      <c r="N153" s="182">
        <v>0</v>
      </c>
      <c r="O153" s="182">
        <v>0</v>
      </c>
      <c r="P153" s="182">
        <v>0</v>
      </c>
      <c r="Q153" s="182">
        <v>0</v>
      </c>
      <c r="R153" s="182">
        <v>0</v>
      </c>
      <c r="S153" s="182">
        <v>0</v>
      </c>
      <c r="T153" s="184">
        <f t="shared" si="8"/>
        <v>206743790</v>
      </c>
      <c r="U153" s="184">
        <f t="shared" si="8"/>
        <v>17512607</v>
      </c>
      <c r="V153" s="184">
        <f t="shared" si="9"/>
        <v>21028837</v>
      </c>
      <c r="W153" s="184">
        <f t="shared" si="10"/>
        <v>245285234</v>
      </c>
      <c r="X153" s="184">
        <f t="shared" si="11"/>
        <v>154775</v>
      </c>
    </row>
    <row r="155" spans="1:24" x14ac:dyDescent="0.2">
      <c r="C155" s="187">
        <f t="shared" ref="C155:X155" si="12">SUM(C7:C153)</f>
        <v>48631721210</v>
      </c>
      <c r="D155" s="187">
        <f t="shared" si="12"/>
        <v>63628172197</v>
      </c>
      <c r="E155" s="187">
        <f t="shared" si="12"/>
        <v>402097516</v>
      </c>
      <c r="F155" s="187">
        <f t="shared" si="12"/>
        <v>871607970</v>
      </c>
      <c r="G155" s="187">
        <f t="shared" si="12"/>
        <v>36658662728</v>
      </c>
      <c r="H155" s="187">
        <f t="shared" si="12"/>
        <v>2697574829</v>
      </c>
      <c r="I155" s="187">
        <f t="shared" si="12"/>
        <v>5267264</v>
      </c>
      <c r="J155" s="187">
        <f t="shared" si="12"/>
        <v>1297581</v>
      </c>
      <c r="K155" s="187">
        <f t="shared" si="12"/>
        <v>0</v>
      </c>
      <c r="L155" s="187">
        <f t="shared" si="12"/>
        <v>0</v>
      </c>
      <c r="M155" s="187">
        <f t="shared" si="12"/>
        <v>167023717</v>
      </c>
      <c r="N155" s="187">
        <f t="shared" si="12"/>
        <v>213</v>
      </c>
      <c r="O155" s="187">
        <f t="shared" si="12"/>
        <v>210922865</v>
      </c>
      <c r="P155" s="187">
        <f t="shared" si="12"/>
        <v>47741</v>
      </c>
      <c r="Q155" s="187">
        <f t="shared" si="12"/>
        <v>0</v>
      </c>
      <c r="R155" s="187">
        <f t="shared" si="12"/>
        <v>88619833</v>
      </c>
      <c r="S155" s="187">
        <f t="shared" si="12"/>
        <v>0</v>
      </c>
      <c r="T155" s="187">
        <f t="shared" si="12"/>
        <v>48636988687</v>
      </c>
      <c r="U155" s="187">
        <f t="shared" si="12"/>
        <v>63840392643</v>
      </c>
      <c r="V155" s="187">
        <f t="shared" si="12"/>
        <v>39611881107</v>
      </c>
      <c r="W155" s="187">
        <f t="shared" si="12"/>
        <v>152089262437</v>
      </c>
      <c r="X155" s="187">
        <f t="shared" si="12"/>
        <v>95968321</v>
      </c>
    </row>
    <row r="156" spans="1:24" x14ac:dyDescent="0.2">
      <c r="A156" s="188"/>
    </row>
    <row r="157" spans="1:24" x14ac:dyDescent="0.2">
      <c r="A157" s="184"/>
      <c r="U157" s="188">
        <f>SUM(T155:V155)</f>
        <v>152089262437</v>
      </c>
    </row>
    <row r="158" spans="1:24" x14ac:dyDescent="0.2">
      <c r="A158" s="188"/>
      <c r="U158" s="188">
        <f>SUM(C155+D155+G155+H155+I155+J155+M155+N155+O155+R155+S155)</f>
        <v>152089262437</v>
      </c>
    </row>
  </sheetData>
  <sheetProtection algorithmName="SHA-512" hashValue="WcSXIrHmR6L4splZCk1vWUl8lw6FjaLcG/s+NQljC4H94oF8QxSvJdN5zaWCBDNO2VCxjKmjOhOkbr2s1ljzMg==" saltValue="sLYCZWQT7l+waqeMCuevDA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14DF4-6A15-4760-BF11-6424D4A6B18F}">
  <dimension ref="A1:D151"/>
  <sheetViews>
    <sheetView workbookViewId="0">
      <pane ySplit="3" topLeftCell="A4" activePane="bottomLeft" state="frozen"/>
      <selection pane="bottomLeft" activeCell="A3" sqref="A3"/>
    </sheetView>
  </sheetViews>
  <sheetFormatPr defaultColWidth="9" defaultRowHeight="12.75" x14ac:dyDescent="0.2"/>
  <cols>
    <col min="1" max="1" width="9.125" style="153" customWidth="1"/>
    <col min="2" max="2" width="20.5" style="153" bestFit="1" customWidth="1"/>
    <col min="3" max="3" width="8.75" style="153" bestFit="1" customWidth="1"/>
    <col min="4" max="4" width="6.625" style="153" bestFit="1" customWidth="1"/>
    <col min="5" max="16384" width="9" style="153"/>
  </cols>
  <sheetData>
    <row r="1" spans="1:4" ht="18.75" x14ac:dyDescent="0.3">
      <c r="A1" s="189" t="s">
        <v>433</v>
      </c>
      <c r="B1" s="190"/>
      <c r="C1" s="191"/>
      <c r="D1" s="191"/>
    </row>
    <row r="2" spans="1:4" x14ac:dyDescent="0.2">
      <c r="A2" s="192">
        <v>46029</v>
      </c>
      <c r="B2" s="193"/>
      <c r="C2" s="194"/>
      <c r="D2" s="194"/>
    </row>
    <row r="3" spans="1:4" ht="25.5" x14ac:dyDescent="0.2">
      <c r="A3" s="195" t="s">
        <v>336</v>
      </c>
      <c r="B3" s="195" t="s">
        <v>337</v>
      </c>
      <c r="C3" s="196" t="s">
        <v>284</v>
      </c>
      <c r="D3" s="196" t="s">
        <v>338</v>
      </c>
    </row>
    <row r="4" spans="1:4" x14ac:dyDescent="0.2">
      <c r="A4" s="197">
        <v>1001</v>
      </c>
      <c r="B4" s="197" t="s">
        <v>210</v>
      </c>
      <c r="C4" s="198">
        <v>1.462</v>
      </c>
      <c r="D4" s="198">
        <f>ROUND(IF(C4&gt;1.262,1,C4/1.262),2)</f>
        <v>1</v>
      </c>
    </row>
    <row r="5" spans="1:4" x14ac:dyDescent="0.2">
      <c r="A5" s="197">
        <v>1003</v>
      </c>
      <c r="B5" s="197" t="s">
        <v>269</v>
      </c>
      <c r="C5" s="198">
        <v>0.8</v>
      </c>
      <c r="D5" s="198">
        <f t="shared" ref="D5:D68" si="0">ROUND(IF(C5&gt;1.262,1,C5/1.262),2)</f>
        <v>0.63</v>
      </c>
    </row>
    <row r="6" spans="1:4" x14ac:dyDescent="0.2">
      <c r="A6" s="197">
        <v>2002</v>
      </c>
      <c r="B6" s="197" t="s">
        <v>141</v>
      </c>
      <c r="C6" s="198">
        <v>1.462</v>
      </c>
      <c r="D6" s="198">
        <f t="shared" si="0"/>
        <v>1</v>
      </c>
    </row>
    <row r="7" spans="1:4" x14ac:dyDescent="0.2">
      <c r="A7" s="197">
        <v>2003</v>
      </c>
      <c r="B7" s="197" t="s">
        <v>147</v>
      </c>
      <c r="C7" s="198">
        <v>0.86199999999999999</v>
      </c>
      <c r="D7" s="198">
        <f t="shared" si="0"/>
        <v>0.68</v>
      </c>
    </row>
    <row r="8" spans="1:4" x14ac:dyDescent="0.2">
      <c r="A8" s="197">
        <v>2006</v>
      </c>
      <c r="B8" s="197" t="s">
        <v>279</v>
      </c>
      <c r="C8" s="198">
        <v>1.462</v>
      </c>
      <c r="D8" s="198">
        <f t="shared" si="0"/>
        <v>1</v>
      </c>
    </row>
    <row r="9" spans="1:4" x14ac:dyDescent="0.2">
      <c r="A9" s="197">
        <v>3001</v>
      </c>
      <c r="B9" s="197" t="s">
        <v>21</v>
      </c>
      <c r="C9" s="198">
        <v>1.462</v>
      </c>
      <c r="D9" s="198">
        <f t="shared" si="0"/>
        <v>1</v>
      </c>
    </row>
    <row r="10" spans="1:4" x14ac:dyDescent="0.2">
      <c r="A10" s="197">
        <v>4001</v>
      </c>
      <c r="B10" s="197" t="s">
        <v>15</v>
      </c>
      <c r="C10" s="198">
        <v>1.462</v>
      </c>
      <c r="D10" s="198">
        <f t="shared" si="0"/>
        <v>1</v>
      </c>
    </row>
    <row r="11" spans="1:4" x14ac:dyDescent="0.2">
      <c r="A11" s="197">
        <v>4002</v>
      </c>
      <c r="B11" s="197" t="s">
        <v>27</v>
      </c>
      <c r="C11" s="198">
        <v>1.462</v>
      </c>
      <c r="D11" s="198">
        <f t="shared" si="0"/>
        <v>1</v>
      </c>
    </row>
    <row r="12" spans="1:4" x14ac:dyDescent="0.2">
      <c r="A12" s="197">
        <v>4003</v>
      </c>
      <c r="B12" s="197" t="s">
        <v>221</v>
      </c>
      <c r="C12" s="198">
        <v>1.462</v>
      </c>
      <c r="D12" s="198">
        <f t="shared" si="0"/>
        <v>1</v>
      </c>
    </row>
    <row r="13" spans="1:4" x14ac:dyDescent="0.2">
      <c r="A13" s="197">
        <v>5001</v>
      </c>
      <c r="B13" s="197" t="s">
        <v>37</v>
      </c>
      <c r="C13" s="198">
        <v>1.462</v>
      </c>
      <c r="D13" s="198">
        <f t="shared" si="0"/>
        <v>1</v>
      </c>
    </row>
    <row r="14" spans="1:4" x14ac:dyDescent="0.2">
      <c r="A14" s="197">
        <v>5003</v>
      </c>
      <c r="B14" s="197" t="s">
        <v>85</v>
      </c>
      <c r="C14" s="198">
        <v>1.25</v>
      </c>
      <c r="D14" s="198">
        <f t="shared" si="0"/>
        <v>0.99</v>
      </c>
    </row>
    <row r="15" spans="1:4" x14ac:dyDescent="0.2">
      <c r="A15" s="197">
        <v>5005</v>
      </c>
      <c r="B15" s="197" t="s">
        <v>227</v>
      </c>
      <c r="C15" s="198">
        <v>1.462</v>
      </c>
      <c r="D15" s="198">
        <f t="shared" si="0"/>
        <v>1</v>
      </c>
    </row>
    <row r="16" spans="1:4" x14ac:dyDescent="0.2">
      <c r="A16" s="197">
        <v>5006</v>
      </c>
      <c r="B16" s="197" t="s">
        <v>290</v>
      </c>
      <c r="C16" s="198">
        <v>1.462</v>
      </c>
      <c r="D16" s="198">
        <f t="shared" si="0"/>
        <v>1</v>
      </c>
    </row>
    <row r="17" spans="1:4" x14ac:dyDescent="0.2">
      <c r="A17" s="197">
        <v>6001</v>
      </c>
      <c r="B17" s="197" t="s">
        <v>4</v>
      </c>
      <c r="C17" s="198">
        <v>1.262</v>
      </c>
      <c r="D17" s="198">
        <f t="shared" si="0"/>
        <v>1</v>
      </c>
    </row>
    <row r="18" spans="1:4" x14ac:dyDescent="0.2">
      <c r="A18" s="197">
        <v>6002</v>
      </c>
      <c r="B18" s="197" t="s">
        <v>101</v>
      </c>
      <c r="C18" s="198">
        <v>0.372</v>
      </c>
      <c r="D18" s="198">
        <f t="shared" si="0"/>
        <v>0.28999999999999998</v>
      </c>
    </row>
    <row r="19" spans="1:4" x14ac:dyDescent="0.2">
      <c r="A19" s="197">
        <v>6005</v>
      </c>
      <c r="B19" s="197" t="s">
        <v>255</v>
      </c>
      <c r="C19" s="198">
        <v>1.462</v>
      </c>
      <c r="D19" s="198">
        <f t="shared" si="0"/>
        <v>1</v>
      </c>
    </row>
    <row r="20" spans="1:4" x14ac:dyDescent="0.2">
      <c r="A20" s="197">
        <v>6006</v>
      </c>
      <c r="B20" s="197" t="s">
        <v>113</v>
      </c>
      <c r="C20" s="198">
        <v>0.83599999999999997</v>
      </c>
      <c r="D20" s="198">
        <f t="shared" si="0"/>
        <v>0.66</v>
      </c>
    </row>
    <row r="21" spans="1:4" x14ac:dyDescent="0.2">
      <c r="A21" s="197">
        <v>7001</v>
      </c>
      <c r="B21" s="197" t="s">
        <v>49</v>
      </c>
      <c r="C21" s="198">
        <v>0.96399999999999997</v>
      </c>
      <c r="D21" s="198">
        <f t="shared" si="0"/>
        <v>0.76</v>
      </c>
    </row>
    <row r="22" spans="1:4" x14ac:dyDescent="0.2">
      <c r="A22" s="197">
        <v>7002</v>
      </c>
      <c r="B22" s="197" t="s">
        <v>153</v>
      </c>
      <c r="C22" s="198">
        <v>0.88900000000000001</v>
      </c>
      <c r="D22" s="198">
        <f t="shared" si="0"/>
        <v>0.7</v>
      </c>
    </row>
    <row r="23" spans="1:4" x14ac:dyDescent="0.2">
      <c r="A23" s="197">
        <v>9001</v>
      </c>
      <c r="B23" s="197" t="s">
        <v>19</v>
      </c>
      <c r="C23" s="198">
        <v>1.462</v>
      </c>
      <c r="D23" s="198">
        <f t="shared" si="0"/>
        <v>1</v>
      </c>
    </row>
    <row r="24" spans="1:4" x14ac:dyDescent="0.2">
      <c r="A24" s="197">
        <v>9002</v>
      </c>
      <c r="B24" s="197" t="s">
        <v>197</v>
      </c>
      <c r="C24" s="198">
        <v>1.462</v>
      </c>
      <c r="D24" s="198">
        <f t="shared" si="0"/>
        <v>1</v>
      </c>
    </row>
    <row r="25" spans="1:4" x14ac:dyDescent="0.2">
      <c r="A25" s="197">
        <v>10001</v>
      </c>
      <c r="B25" s="197" t="s">
        <v>292</v>
      </c>
      <c r="C25" s="198">
        <v>0.83499999999999996</v>
      </c>
      <c r="D25" s="198">
        <f t="shared" si="0"/>
        <v>0.66</v>
      </c>
    </row>
    <row r="26" spans="1:4" x14ac:dyDescent="0.2">
      <c r="A26" s="197">
        <v>11001</v>
      </c>
      <c r="B26" s="197" t="s">
        <v>9</v>
      </c>
      <c r="C26" s="198">
        <v>1.462</v>
      </c>
      <c r="D26" s="198">
        <f t="shared" si="0"/>
        <v>1</v>
      </c>
    </row>
    <row r="27" spans="1:4" x14ac:dyDescent="0.2">
      <c r="A27" s="197">
        <v>11004</v>
      </c>
      <c r="B27" s="197" t="s">
        <v>251</v>
      </c>
      <c r="C27" s="198">
        <v>1.462</v>
      </c>
      <c r="D27" s="198">
        <f t="shared" si="0"/>
        <v>1</v>
      </c>
    </row>
    <row r="28" spans="1:4" x14ac:dyDescent="0.2">
      <c r="A28" s="197">
        <v>11005</v>
      </c>
      <c r="B28" s="197" t="s">
        <v>212</v>
      </c>
      <c r="C28" s="198">
        <v>1.462</v>
      </c>
      <c r="D28" s="198">
        <f t="shared" si="0"/>
        <v>1</v>
      </c>
    </row>
    <row r="29" spans="1:4" x14ac:dyDescent="0.2">
      <c r="A29" s="197">
        <v>12002</v>
      </c>
      <c r="B29" s="197" t="s">
        <v>53</v>
      </c>
      <c r="C29" s="198">
        <v>0.4</v>
      </c>
      <c r="D29" s="198">
        <f t="shared" si="0"/>
        <v>0.32</v>
      </c>
    </row>
    <row r="30" spans="1:4" x14ac:dyDescent="0.2">
      <c r="A30" s="197">
        <v>12003</v>
      </c>
      <c r="B30" s="197" t="s">
        <v>273</v>
      </c>
      <c r="C30" s="198">
        <v>0.72499999999999998</v>
      </c>
      <c r="D30" s="198">
        <f t="shared" si="0"/>
        <v>0.56999999999999995</v>
      </c>
    </row>
    <row r="31" spans="1:4" x14ac:dyDescent="0.2">
      <c r="A31" s="197">
        <v>13001</v>
      </c>
      <c r="B31" s="197" t="s">
        <v>248</v>
      </c>
      <c r="C31" s="198">
        <v>1.462</v>
      </c>
      <c r="D31" s="198">
        <f t="shared" si="0"/>
        <v>1</v>
      </c>
    </row>
    <row r="32" spans="1:4" x14ac:dyDescent="0.2">
      <c r="A32" s="197">
        <v>13003</v>
      </c>
      <c r="B32" s="197" t="s">
        <v>145</v>
      </c>
      <c r="C32" s="198">
        <v>1.462</v>
      </c>
      <c r="D32" s="198">
        <f t="shared" si="0"/>
        <v>1</v>
      </c>
    </row>
    <row r="33" spans="1:4" x14ac:dyDescent="0.2">
      <c r="A33" s="197">
        <v>14001</v>
      </c>
      <c r="B33" s="197" t="s">
        <v>99</v>
      </c>
      <c r="C33" s="198">
        <v>1.462</v>
      </c>
      <c r="D33" s="198">
        <f t="shared" si="0"/>
        <v>1</v>
      </c>
    </row>
    <row r="34" spans="1:4" x14ac:dyDescent="0.2">
      <c r="A34" s="197">
        <v>14002</v>
      </c>
      <c r="B34" s="197" t="s">
        <v>125</v>
      </c>
      <c r="C34" s="198">
        <v>1.462</v>
      </c>
      <c r="D34" s="198">
        <f t="shared" si="0"/>
        <v>1</v>
      </c>
    </row>
    <row r="35" spans="1:4" x14ac:dyDescent="0.2">
      <c r="A35" s="197">
        <v>14004</v>
      </c>
      <c r="B35" s="197" t="s">
        <v>257</v>
      </c>
      <c r="C35" s="198">
        <v>1.462</v>
      </c>
      <c r="D35" s="198">
        <f t="shared" si="0"/>
        <v>1</v>
      </c>
    </row>
    <row r="36" spans="1:4" x14ac:dyDescent="0.2">
      <c r="A36" s="197">
        <v>14005</v>
      </c>
      <c r="B36" s="197" t="s">
        <v>261</v>
      </c>
      <c r="C36" s="198">
        <v>1.462</v>
      </c>
      <c r="D36" s="198">
        <f t="shared" si="0"/>
        <v>1</v>
      </c>
    </row>
    <row r="37" spans="1:4" x14ac:dyDescent="0.2">
      <c r="A37" s="197">
        <v>15001</v>
      </c>
      <c r="B37" s="197" t="s">
        <v>175</v>
      </c>
      <c r="C37" s="198">
        <v>1.462</v>
      </c>
      <c r="D37" s="198">
        <f t="shared" si="0"/>
        <v>1</v>
      </c>
    </row>
    <row r="38" spans="1:4" x14ac:dyDescent="0.2">
      <c r="A38" s="197">
        <v>15002</v>
      </c>
      <c r="B38" s="197" t="s">
        <v>177</v>
      </c>
      <c r="C38" s="198">
        <v>1.462</v>
      </c>
      <c r="D38" s="198">
        <f t="shared" si="0"/>
        <v>1</v>
      </c>
    </row>
    <row r="39" spans="1:4" x14ac:dyDescent="0.2">
      <c r="A39" s="197">
        <v>15003</v>
      </c>
      <c r="B39" s="197" t="s">
        <v>431</v>
      </c>
      <c r="C39" s="198">
        <v>1.462</v>
      </c>
      <c r="D39" s="198">
        <f t="shared" si="0"/>
        <v>1</v>
      </c>
    </row>
    <row r="40" spans="1:4" x14ac:dyDescent="0.2">
      <c r="A40" s="197">
        <v>16001</v>
      </c>
      <c r="B40" s="197" t="s">
        <v>57</v>
      </c>
      <c r="C40" s="198">
        <v>0.97499999999999998</v>
      </c>
      <c r="D40" s="198">
        <f t="shared" si="0"/>
        <v>0.77</v>
      </c>
    </row>
    <row r="41" spans="1:4" x14ac:dyDescent="0.2">
      <c r="A41" s="197">
        <v>16002</v>
      </c>
      <c r="B41" s="197" t="s">
        <v>81</v>
      </c>
      <c r="C41" s="198">
        <v>0.996</v>
      </c>
      <c r="D41" s="198">
        <f t="shared" si="0"/>
        <v>0.79</v>
      </c>
    </row>
    <row r="42" spans="1:4" x14ac:dyDescent="0.2">
      <c r="A42" s="197">
        <v>17001</v>
      </c>
      <c r="B42" s="197" t="s">
        <v>89</v>
      </c>
      <c r="C42" s="198">
        <v>1.462</v>
      </c>
      <c r="D42" s="198">
        <f t="shared" si="0"/>
        <v>1</v>
      </c>
    </row>
    <row r="43" spans="1:4" x14ac:dyDescent="0.2">
      <c r="A43" s="197">
        <v>17002</v>
      </c>
      <c r="B43" s="197" t="s">
        <v>187</v>
      </c>
      <c r="C43" s="198">
        <v>1.462</v>
      </c>
      <c r="D43" s="198">
        <f t="shared" si="0"/>
        <v>1</v>
      </c>
    </row>
    <row r="44" spans="1:4" x14ac:dyDescent="0.2">
      <c r="A44" s="197">
        <v>17003</v>
      </c>
      <c r="B44" s="197" t="s">
        <v>193</v>
      </c>
      <c r="C44" s="198">
        <v>1.462</v>
      </c>
      <c r="D44" s="198">
        <f t="shared" si="0"/>
        <v>1</v>
      </c>
    </row>
    <row r="45" spans="1:4" x14ac:dyDescent="0.2">
      <c r="A45" s="197">
        <v>18003</v>
      </c>
      <c r="B45" s="197" t="s">
        <v>259</v>
      </c>
      <c r="C45" s="198">
        <v>1.462</v>
      </c>
      <c r="D45" s="198">
        <f t="shared" si="0"/>
        <v>1</v>
      </c>
    </row>
    <row r="46" spans="1:4" x14ac:dyDescent="0.2">
      <c r="A46" s="197">
        <v>18005</v>
      </c>
      <c r="B46" s="197" t="s">
        <v>301</v>
      </c>
      <c r="C46" s="198">
        <v>0.7</v>
      </c>
      <c r="D46" s="198">
        <f t="shared" si="0"/>
        <v>0.55000000000000004</v>
      </c>
    </row>
    <row r="47" spans="1:4" x14ac:dyDescent="0.2">
      <c r="A47" s="197">
        <v>19004</v>
      </c>
      <c r="B47" s="197" t="s">
        <v>67</v>
      </c>
      <c r="C47" s="198">
        <v>1.462</v>
      </c>
      <c r="D47" s="198">
        <f t="shared" si="0"/>
        <v>1</v>
      </c>
    </row>
    <row r="48" spans="1:4" x14ac:dyDescent="0.2">
      <c r="A48" s="197">
        <v>20001</v>
      </c>
      <c r="B48" s="197" t="s">
        <v>75</v>
      </c>
      <c r="C48" s="198">
        <v>1.462</v>
      </c>
      <c r="D48" s="198">
        <f t="shared" si="0"/>
        <v>1</v>
      </c>
    </row>
    <row r="49" spans="1:4" x14ac:dyDescent="0.2">
      <c r="A49" s="197">
        <v>20003</v>
      </c>
      <c r="B49" s="197" t="s">
        <v>241</v>
      </c>
      <c r="C49" s="198">
        <v>1.462</v>
      </c>
      <c r="D49" s="198">
        <f t="shared" si="0"/>
        <v>1</v>
      </c>
    </row>
    <row r="50" spans="1:4" x14ac:dyDescent="0.2">
      <c r="A50" s="197">
        <v>21001</v>
      </c>
      <c r="B50" s="197" t="s">
        <v>13</v>
      </c>
      <c r="C50" s="198">
        <v>1.462</v>
      </c>
      <c r="D50" s="198">
        <f t="shared" si="0"/>
        <v>1</v>
      </c>
    </row>
    <row r="51" spans="1:4" x14ac:dyDescent="0.2">
      <c r="A51" s="197">
        <v>21003</v>
      </c>
      <c r="B51" s="197" t="s">
        <v>289</v>
      </c>
      <c r="C51" s="198">
        <v>0.45</v>
      </c>
      <c r="D51" s="198">
        <f t="shared" si="0"/>
        <v>0.36</v>
      </c>
    </row>
    <row r="52" spans="1:4" x14ac:dyDescent="0.2">
      <c r="A52" s="197">
        <v>22001</v>
      </c>
      <c r="B52" s="197" t="s">
        <v>29</v>
      </c>
      <c r="C52" s="198">
        <v>0.41</v>
      </c>
      <c r="D52" s="198">
        <f t="shared" si="0"/>
        <v>0.32</v>
      </c>
    </row>
    <row r="53" spans="1:4" x14ac:dyDescent="0.2">
      <c r="A53" s="197">
        <v>22005</v>
      </c>
      <c r="B53" s="197" t="s">
        <v>79</v>
      </c>
      <c r="C53" s="198">
        <v>0.16500000000000001</v>
      </c>
      <c r="D53" s="198">
        <f t="shared" si="0"/>
        <v>0.13</v>
      </c>
    </row>
    <row r="54" spans="1:4" x14ac:dyDescent="0.2">
      <c r="A54" s="197">
        <v>22006</v>
      </c>
      <c r="B54" s="197" t="s">
        <v>293</v>
      </c>
      <c r="C54" s="198">
        <v>1.0149999999999999</v>
      </c>
      <c r="D54" s="198">
        <f t="shared" si="0"/>
        <v>0.8</v>
      </c>
    </row>
    <row r="55" spans="1:4" x14ac:dyDescent="0.2">
      <c r="A55" s="197">
        <v>23001</v>
      </c>
      <c r="B55" s="197" t="s">
        <v>77</v>
      </c>
      <c r="C55" s="198">
        <v>1.462</v>
      </c>
      <c r="D55" s="198">
        <f t="shared" si="0"/>
        <v>1</v>
      </c>
    </row>
    <row r="56" spans="1:4" x14ac:dyDescent="0.2">
      <c r="A56" s="197">
        <v>23002</v>
      </c>
      <c r="B56" s="197" t="s">
        <v>135</v>
      </c>
      <c r="C56" s="198">
        <v>1.262</v>
      </c>
      <c r="D56" s="198">
        <f t="shared" si="0"/>
        <v>1</v>
      </c>
    </row>
    <row r="57" spans="1:4" x14ac:dyDescent="0.2">
      <c r="A57" s="197">
        <v>23003</v>
      </c>
      <c r="B57" s="197" t="s">
        <v>201</v>
      </c>
      <c r="C57" s="198">
        <v>1.462</v>
      </c>
      <c r="D57" s="198">
        <f t="shared" si="0"/>
        <v>1</v>
      </c>
    </row>
    <row r="58" spans="1:4" x14ac:dyDescent="0.2">
      <c r="A58" s="197">
        <v>24004</v>
      </c>
      <c r="B58" s="197" t="s">
        <v>291</v>
      </c>
      <c r="C58" s="198">
        <v>0.79800000000000004</v>
      </c>
      <c r="D58" s="198">
        <f t="shared" si="0"/>
        <v>0.63</v>
      </c>
    </row>
    <row r="59" spans="1:4" x14ac:dyDescent="0.2">
      <c r="A59" s="197">
        <v>25004</v>
      </c>
      <c r="B59" s="197" t="s">
        <v>183</v>
      </c>
      <c r="C59" s="198">
        <v>1.462</v>
      </c>
      <c r="D59" s="198">
        <f t="shared" si="0"/>
        <v>1</v>
      </c>
    </row>
    <row r="60" spans="1:4" x14ac:dyDescent="0.2">
      <c r="A60" s="197">
        <v>26002</v>
      </c>
      <c r="B60" s="197" t="s">
        <v>39</v>
      </c>
      <c r="C60" s="198">
        <v>1.462</v>
      </c>
      <c r="D60" s="198">
        <f t="shared" si="0"/>
        <v>1</v>
      </c>
    </row>
    <row r="61" spans="1:4" x14ac:dyDescent="0.2">
      <c r="A61" s="197">
        <v>26004</v>
      </c>
      <c r="B61" s="197" t="s">
        <v>111</v>
      </c>
      <c r="C61" s="198">
        <v>1.462</v>
      </c>
      <c r="D61" s="198">
        <f t="shared" si="0"/>
        <v>1</v>
      </c>
    </row>
    <row r="62" spans="1:4" x14ac:dyDescent="0.2">
      <c r="A62" s="197">
        <v>26005</v>
      </c>
      <c r="B62" s="197" t="s">
        <v>231</v>
      </c>
      <c r="C62" s="198">
        <v>1.462</v>
      </c>
      <c r="D62" s="198">
        <f t="shared" si="0"/>
        <v>1</v>
      </c>
    </row>
    <row r="63" spans="1:4" x14ac:dyDescent="0.2">
      <c r="A63" s="197">
        <v>27001</v>
      </c>
      <c r="B63" s="197" t="s">
        <v>115</v>
      </c>
      <c r="C63" s="198">
        <v>1.4330000000000001</v>
      </c>
      <c r="D63" s="198">
        <f t="shared" si="0"/>
        <v>1</v>
      </c>
    </row>
    <row r="64" spans="1:4" x14ac:dyDescent="0.2">
      <c r="A64" s="197">
        <v>28001</v>
      </c>
      <c r="B64" s="197" t="s">
        <v>45</v>
      </c>
      <c r="C64" s="198">
        <v>1.462</v>
      </c>
      <c r="D64" s="198">
        <f t="shared" si="0"/>
        <v>1</v>
      </c>
    </row>
    <row r="65" spans="1:4" x14ac:dyDescent="0.2">
      <c r="A65" s="197">
        <v>28002</v>
      </c>
      <c r="B65" s="197" t="s">
        <v>87</v>
      </c>
      <c r="C65" s="198">
        <v>1.462</v>
      </c>
      <c r="D65" s="198">
        <f t="shared" si="0"/>
        <v>1</v>
      </c>
    </row>
    <row r="66" spans="1:4" x14ac:dyDescent="0.2">
      <c r="A66" s="197">
        <v>28003</v>
      </c>
      <c r="B66" s="197" t="s">
        <v>117</v>
      </c>
      <c r="C66" s="198">
        <v>0.91200000000000003</v>
      </c>
      <c r="D66" s="198">
        <f t="shared" si="0"/>
        <v>0.72</v>
      </c>
    </row>
    <row r="67" spans="1:4" x14ac:dyDescent="0.2">
      <c r="A67" s="197">
        <v>29004</v>
      </c>
      <c r="B67" s="197" t="s">
        <v>185</v>
      </c>
      <c r="C67" s="198">
        <v>0.32900000000000001</v>
      </c>
      <c r="D67" s="198">
        <f t="shared" si="0"/>
        <v>0.26</v>
      </c>
    </row>
    <row r="68" spans="1:4" x14ac:dyDescent="0.2">
      <c r="A68" s="197">
        <v>30001</v>
      </c>
      <c r="B68" s="197" t="s">
        <v>119</v>
      </c>
      <c r="C68" s="198">
        <v>1.462</v>
      </c>
      <c r="D68" s="198">
        <f t="shared" si="0"/>
        <v>1</v>
      </c>
    </row>
    <row r="69" spans="1:4" x14ac:dyDescent="0.2">
      <c r="A69" s="197">
        <v>30003</v>
      </c>
      <c r="B69" s="197" t="s">
        <v>287</v>
      </c>
      <c r="C69" s="198">
        <v>1.462</v>
      </c>
      <c r="D69" s="198">
        <f t="shared" ref="D69:D132" si="1">ROUND(IF(C69&gt;1.262,1,C69/1.262),2)</f>
        <v>1</v>
      </c>
    </row>
    <row r="70" spans="1:4" x14ac:dyDescent="0.2">
      <c r="A70" s="197">
        <v>31001</v>
      </c>
      <c r="B70" s="197" t="s">
        <v>121</v>
      </c>
      <c r="C70" s="198">
        <v>1.163</v>
      </c>
      <c r="D70" s="198">
        <f t="shared" si="1"/>
        <v>0.92</v>
      </c>
    </row>
    <row r="71" spans="1:4" x14ac:dyDescent="0.2">
      <c r="A71" s="197">
        <v>32002</v>
      </c>
      <c r="B71" s="197" t="s">
        <v>208</v>
      </c>
      <c r="C71" s="198">
        <v>1.462</v>
      </c>
      <c r="D71" s="198">
        <f t="shared" si="1"/>
        <v>1</v>
      </c>
    </row>
    <row r="72" spans="1:4" x14ac:dyDescent="0.2">
      <c r="A72" s="197">
        <v>33001</v>
      </c>
      <c r="B72" s="197" t="s">
        <v>103</v>
      </c>
      <c r="C72" s="198">
        <v>1.462</v>
      </c>
      <c r="D72" s="198">
        <f t="shared" si="1"/>
        <v>1</v>
      </c>
    </row>
    <row r="73" spans="1:4" x14ac:dyDescent="0.2">
      <c r="A73" s="197">
        <v>33002</v>
      </c>
      <c r="B73" s="197" t="s">
        <v>181</v>
      </c>
      <c r="C73" s="198">
        <v>1.462</v>
      </c>
      <c r="D73" s="198">
        <f t="shared" si="1"/>
        <v>1</v>
      </c>
    </row>
    <row r="74" spans="1:4" x14ac:dyDescent="0.2">
      <c r="A74" s="197">
        <v>33003</v>
      </c>
      <c r="B74" s="197" t="s">
        <v>206</v>
      </c>
      <c r="C74" s="198">
        <v>1.462</v>
      </c>
      <c r="D74" s="198">
        <f t="shared" si="1"/>
        <v>1</v>
      </c>
    </row>
    <row r="75" spans="1:4" x14ac:dyDescent="0.2">
      <c r="A75" s="197">
        <v>33005</v>
      </c>
      <c r="B75" s="197" t="s">
        <v>299</v>
      </c>
      <c r="C75" s="198">
        <v>1.462</v>
      </c>
      <c r="D75" s="198">
        <f t="shared" si="1"/>
        <v>1</v>
      </c>
    </row>
    <row r="76" spans="1:4" x14ac:dyDescent="0.2">
      <c r="A76" s="197">
        <v>34002</v>
      </c>
      <c r="B76" s="197" t="s">
        <v>129</v>
      </c>
      <c r="C76" s="198">
        <v>0.4</v>
      </c>
      <c r="D76" s="198">
        <f t="shared" si="1"/>
        <v>0.32</v>
      </c>
    </row>
    <row r="77" spans="1:4" x14ac:dyDescent="0.2">
      <c r="A77" s="197">
        <v>35002</v>
      </c>
      <c r="B77" s="197" t="s">
        <v>294</v>
      </c>
      <c r="C77" s="198">
        <v>1.462</v>
      </c>
      <c r="D77" s="198">
        <f t="shared" si="1"/>
        <v>1</v>
      </c>
    </row>
    <row r="78" spans="1:4" x14ac:dyDescent="0.2">
      <c r="A78" s="197">
        <v>36002</v>
      </c>
      <c r="B78" s="197" t="s">
        <v>265</v>
      </c>
      <c r="C78" s="198">
        <v>0.80100000000000005</v>
      </c>
      <c r="D78" s="198">
        <f t="shared" si="1"/>
        <v>0.63</v>
      </c>
    </row>
    <row r="79" spans="1:4" x14ac:dyDescent="0.2">
      <c r="A79" s="197">
        <v>37003</v>
      </c>
      <c r="B79" s="197" t="s">
        <v>149</v>
      </c>
      <c r="C79" s="198">
        <v>1</v>
      </c>
      <c r="D79" s="198">
        <f t="shared" si="1"/>
        <v>0.79</v>
      </c>
    </row>
    <row r="80" spans="1:4" x14ac:dyDescent="0.2">
      <c r="A80" s="197">
        <v>38001</v>
      </c>
      <c r="B80" s="197" t="s">
        <v>11</v>
      </c>
      <c r="C80" s="198">
        <v>1.462</v>
      </c>
      <c r="D80" s="198">
        <f t="shared" si="1"/>
        <v>1</v>
      </c>
    </row>
    <row r="81" spans="1:4" x14ac:dyDescent="0.2">
      <c r="A81" s="197">
        <v>38002</v>
      </c>
      <c r="B81" s="197" t="s">
        <v>61</v>
      </c>
      <c r="C81" s="198">
        <v>1.2470000000000001</v>
      </c>
      <c r="D81" s="198">
        <f t="shared" si="1"/>
        <v>0.99</v>
      </c>
    </row>
    <row r="82" spans="1:4" x14ac:dyDescent="0.2">
      <c r="A82" s="197">
        <v>38003</v>
      </c>
      <c r="B82" s="197" t="s">
        <v>155</v>
      </c>
      <c r="C82" s="198">
        <v>0</v>
      </c>
      <c r="D82" s="198">
        <f t="shared" si="1"/>
        <v>0</v>
      </c>
    </row>
    <row r="83" spans="1:4" x14ac:dyDescent="0.2">
      <c r="A83" s="197">
        <v>39001</v>
      </c>
      <c r="B83" s="197" t="s">
        <v>51</v>
      </c>
      <c r="C83" s="198">
        <v>1.462</v>
      </c>
      <c r="D83" s="198">
        <f t="shared" si="1"/>
        <v>1</v>
      </c>
    </row>
    <row r="84" spans="1:4" x14ac:dyDescent="0.2">
      <c r="A84" s="197">
        <v>39002</v>
      </c>
      <c r="B84" s="197" t="s">
        <v>296</v>
      </c>
      <c r="C84" s="198">
        <v>1.462</v>
      </c>
      <c r="D84" s="198">
        <f t="shared" si="1"/>
        <v>1</v>
      </c>
    </row>
    <row r="85" spans="1:4" x14ac:dyDescent="0.2">
      <c r="A85" s="197">
        <v>39006</v>
      </c>
      <c r="B85" s="197" t="s">
        <v>357</v>
      </c>
      <c r="C85" s="198">
        <v>1.29</v>
      </c>
      <c r="D85" s="198">
        <f t="shared" si="1"/>
        <v>1</v>
      </c>
    </row>
    <row r="86" spans="1:4" x14ac:dyDescent="0.2">
      <c r="A86" s="197">
        <v>40001</v>
      </c>
      <c r="B86" s="197" t="s">
        <v>159</v>
      </c>
      <c r="C86" s="198">
        <v>0.94</v>
      </c>
      <c r="D86" s="198">
        <f t="shared" si="1"/>
        <v>0.74</v>
      </c>
    </row>
    <row r="87" spans="1:4" x14ac:dyDescent="0.2">
      <c r="A87" s="197">
        <v>40002</v>
      </c>
      <c r="B87" s="197" t="s">
        <v>233</v>
      </c>
      <c r="C87" s="198">
        <v>1.21</v>
      </c>
      <c r="D87" s="198">
        <f t="shared" si="1"/>
        <v>0.96</v>
      </c>
    </row>
    <row r="88" spans="1:4" x14ac:dyDescent="0.2">
      <c r="A88" s="197">
        <v>41001</v>
      </c>
      <c r="B88" s="197" t="s">
        <v>43</v>
      </c>
      <c r="C88" s="198">
        <v>1.462</v>
      </c>
      <c r="D88" s="198">
        <f t="shared" si="1"/>
        <v>1</v>
      </c>
    </row>
    <row r="89" spans="1:4" x14ac:dyDescent="0.2">
      <c r="A89" s="197">
        <v>41002</v>
      </c>
      <c r="B89" s="197" t="s">
        <v>123</v>
      </c>
      <c r="C89" s="198">
        <v>1.462</v>
      </c>
      <c r="D89" s="198">
        <f t="shared" si="1"/>
        <v>1</v>
      </c>
    </row>
    <row r="90" spans="1:4" x14ac:dyDescent="0.2">
      <c r="A90" s="197">
        <v>41004</v>
      </c>
      <c r="B90" s="197" t="s">
        <v>163</v>
      </c>
      <c r="C90" s="198">
        <v>1.462</v>
      </c>
      <c r="D90" s="198">
        <f t="shared" si="1"/>
        <v>1</v>
      </c>
    </row>
    <row r="91" spans="1:4" x14ac:dyDescent="0.2">
      <c r="A91" s="197">
        <v>41005</v>
      </c>
      <c r="B91" s="197" t="s">
        <v>298</v>
      </c>
      <c r="C91" s="198">
        <v>1.462</v>
      </c>
      <c r="D91" s="198">
        <f t="shared" si="1"/>
        <v>1</v>
      </c>
    </row>
    <row r="92" spans="1:4" x14ac:dyDescent="0.2">
      <c r="A92" s="197">
        <v>42001</v>
      </c>
      <c r="B92" s="197" t="s">
        <v>167</v>
      </c>
      <c r="C92" s="198">
        <v>1</v>
      </c>
      <c r="D92" s="198">
        <f t="shared" si="1"/>
        <v>0.79</v>
      </c>
    </row>
    <row r="93" spans="1:4" x14ac:dyDescent="0.2">
      <c r="A93" s="197">
        <v>43001</v>
      </c>
      <c r="B93" s="197" t="s">
        <v>41</v>
      </c>
      <c r="C93" s="198">
        <v>1.462</v>
      </c>
      <c r="D93" s="198">
        <f t="shared" si="1"/>
        <v>1</v>
      </c>
    </row>
    <row r="94" spans="1:4" x14ac:dyDescent="0.2">
      <c r="A94" s="197">
        <v>43002</v>
      </c>
      <c r="B94" s="197" t="s">
        <v>191</v>
      </c>
      <c r="C94" s="198">
        <v>1.462</v>
      </c>
      <c r="D94" s="198">
        <f t="shared" si="1"/>
        <v>1</v>
      </c>
    </row>
    <row r="95" spans="1:4" x14ac:dyDescent="0.2">
      <c r="A95" s="197">
        <v>43007</v>
      </c>
      <c r="B95" s="197" t="s">
        <v>173</v>
      </c>
      <c r="C95" s="198">
        <v>1.462</v>
      </c>
      <c r="D95" s="198">
        <f t="shared" si="1"/>
        <v>1</v>
      </c>
    </row>
    <row r="96" spans="1:4" x14ac:dyDescent="0.2">
      <c r="A96" s="197">
        <v>44001</v>
      </c>
      <c r="B96" s="197" t="s">
        <v>91</v>
      </c>
      <c r="C96" s="198">
        <v>0.97</v>
      </c>
      <c r="D96" s="198">
        <f t="shared" si="1"/>
        <v>0.77</v>
      </c>
    </row>
    <row r="97" spans="1:4" x14ac:dyDescent="0.2">
      <c r="A97" s="197">
        <v>44002</v>
      </c>
      <c r="B97" s="197" t="s">
        <v>165</v>
      </c>
      <c r="C97" s="198">
        <v>1.462</v>
      </c>
      <c r="D97" s="198">
        <f t="shared" si="1"/>
        <v>1</v>
      </c>
    </row>
    <row r="98" spans="1:4" x14ac:dyDescent="0.2">
      <c r="A98" s="197">
        <v>45004</v>
      </c>
      <c r="B98" s="197" t="s">
        <v>35</v>
      </c>
      <c r="C98" s="198">
        <v>0.79700000000000004</v>
      </c>
      <c r="D98" s="198">
        <f t="shared" si="1"/>
        <v>0.63</v>
      </c>
    </row>
    <row r="99" spans="1:4" x14ac:dyDescent="0.2">
      <c r="A99" s="197">
        <v>45005</v>
      </c>
      <c r="B99" s="197" t="s">
        <v>295</v>
      </c>
      <c r="C99" s="198">
        <v>1.002</v>
      </c>
      <c r="D99" s="198">
        <f t="shared" si="1"/>
        <v>0.79</v>
      </c>
    </row>
    <row r="100" spans="1:4" x14ac:dyDescent="0.2">
      <c r="A100" s="197">
        <v>46001</v>
      </c>
      <c r="B100" s="197" t="s">
        <v>179</v>
      </c>
      <c r="C100" s="198">
        <v>1.262</v>
      </c>
      <c r="D100" s="198">
        <f t="shared" si="1"/>
        <v>1</v>
      </c>
    </row>
    <row r="101" spans="1:4" x14ac:dyDescent="0.2">
      <c r="A101" s="197">
        <v>46002</v>
      </c>
      <c r="B101" s="197" t="s">
        <v>93</v>
      </c>
      <c r="C101" s="198">
        <v>1.462</v>
      </c>
      <c r="D101" s="198">
        <f t="shared" si="1"/>
        <v>1</v>
      </c>
    </row>
    <row r="102" spans="1:4" x14ac:dyDescent="0.2">
      <c r="A102" s="197">
        <v>47001</v>
      </c>
      <c r="B102" s="197" t="s">
        <v>271</v>
      </c>
      <c r="C102" s="198">
        <v>1.462</v>
      </c>
      <c r="D102" s="198">
        <f t="shared" si="1"/>
        <v>1</v>
      </c>
    </row>
    <row r="103" spans="1:4" x14ac:dyDescent="0.2">
      <c r="A103" s="197">
        <v>48003</v>
      </c>
      <c r="B103" s="197" t="s">
        <v>139</v>
      </c>
      <c r="C103" s="198">
        <v>1.462</v>
      </c>
      <c r="D103" s="198">
        <f t="shared" si="1"/>
        <v>1</v>
      </c>
    </row>
    <row r="104" spans="1:4" x14ac:dyDescent="0.2">
      <c r="A104" s="197">
        <v>49001</v>
      </c>
      <c r="B104" s="197" t="s">
        <v>17</v>
      </c>
      <c r="C104" s="198">
        <v>1.462</v>
      </c>
      <c r="D104" s="198">
        <f t="shared" si="1"/>
        <v>1</v>
      </c>
    </row>
    <row r="105" spans="1:4" x14ac:dyDescent="0.2">
      <c r="A105" s="197">
        <v>49002</v>
      </c>
      <c r="B105" s="197" t="s">
        <v>31</v>
      </c>
      <c r="C105" s="198">
        <v>1.462</v>
      </c>
      <c r="D105" s="198">
        <f t="shared" si="1"/>
        <v>1</v>
      </c>
    </row>
    <row r="106" spans="1:4" x14ac:dyDescent="0.2">
      <c r="A106" s="197">
        <v>49003</v>
      </c>
      <c r="B106" s="197" t="s">
        <v>63</v>
      </c>
      <c r="C106" s="198">
        <v>1.462</v>
      </c>
      <c r="D106" s="198">
        <f t="shared" si="1"/>
        <v>1</v>
      </c>
    </row>
    <row r="107" spans="1:4" x14ac:dyDescent="0.2">
      <c r="A107" s="197">
        <v>49004</v>
      </c>
      <c r="B107" s="197" t="s">
        <v>105</v>
      </c>
      <c r="C107" s="198">
        <v>1.462</v>
      </c>
      <c r="D107" s="198">
        <f t="shared" si="1"/>
        <v>1</v>
      </c>
    </row>
    <row r="108" spans="1:4" x14ac:dyDescent="0.2">
      <c r="A108" s="197">
        <v>49005</v>
      </c>
      <c r="B108" s="197" t="s">
        <v>225</v>
      </c>
      <c r="C108" s="198">
        <v>1.462</v>
      </c>
      <c r="D108" s="198">
        <f t="shared" si="1"/>
        <v>1</v>
      </c>
    </row>
    <row r="109" spans="1:4" x14ac:dyDescent="0.2">
      <c r="A109" s="197">
        <v>49006</v>
      </c>
      <c r="B109" s="197" t="s">
        <v>246</v>
      </c>
      <c r="C109" s="198">
        <v>1.462</v>
      </c>
      <c r="D109" s="198">
        <f t="shared" si="1"/>
        <v>1</v>
      </c>
    </row>
    <row r="110" spans="1:4" x14ac:dyDescent="0.2">
      <c r="A110" s="197">
        <v>49007</v>
      </c>
      <c r="B110" s="197" t="s">
        <v>267</v>
      </c>
      <c r="C110" s="198">
        <v>1.462</v>
      </c>
      <c r="D110" s="198">
        <f t="shared" si="1"/>
        <v>1</v>
      </c>
    </row>
    <row r="111" spans="1:4" x14ac:dyDescent="0.2">
      <c r="A111" s="197">
        <v>50003</v>
      </c>
      <c r="B111" s="197" t="s">
        <v>97</v>
      </c>
      <c r="C111" s="198">
        <v>1.462</v>
      </c>
      <c r="D111" s="198">
        <f t="shared" si="1"/>
        <v>1</v>
      </c>
    </row>
    <row r="112" spans="1:4" x14ac:dyDescent="0.2">
      <c r="A112" s="197">
        <v>50005</v>
      </c>
      <c r="B112" s="197" t="s">
        <v>288</v>
      </c>
      <c r="C112" s="198">
        <v>1.462</v>
      </c>
      <c r="D112" s="198">
        <f t="shared" si="1"/>
        <v>1</v>
      </c>
    </row>
    <row r="113" spans="1:4" x14ac:dyDescent="0.2">
      <c r="A113" s="197">
        <v>51001</v>
      </c>
      <c r="B113" s="197" t="s">
        <v>71</v>
      </c>
      <c r="C113" s="198">
        <v>1.462</v>
      </c>
      <c r="D113" s="198">
        <f t="shared" si="1"/>
        <v>1</v>
      </c>
    </row>
    <row r="114" spans="1:4" x14ac:dyDescent="0.2">
      <c r="A114" s="197">
        <v>51002</v>
      </c>
      <c r="B114" s="197" t="s">
        <v>131</v>
      </c>
      <c r="C114" s="198">
        <v>0.72599999999999998</v>
      </c>
      <c r="D114" s="198">
        <f t="shared" si="1"/>
        <v>0.57999999999999996</v>
      </c>
    </row>
    <row r="115" spans="1:4" x14ac:dyDescent="0.2">
      <c r="A115" s="197">
        <v>51003</v>
      </c>
      <c r="B115" s="197" t="s">
        <v>195</v>
      </c>
      <c r="C115" s="198">
        <v>1.462</v>
      </c>
      <c r="D115" s="198">
        <f t="shared" si="1"/>
        <v>1</v>
      </c>
    </row>
    <row r="116" spans="1:4" x14ac:dyDescent="0.2">
      <c r="A116" s="197">
        <v>51004</v>
      </c>
      <c r="B116" s="197" t="s">
        <v>213</v>
      </c>
      <c r="C116" s="198">
        <v>1.462</v>
      </c>
      <c r="D116" s="198">
        <f t="shared" si="1"/>
        <v>1</v>
      </c>
    </row>
    <row r="117" spans="1:4" x14ac:dyDescent="0.2">
      <c r="A117" s="197">
        <v>51005</v>
      </c>
      <c r="B117" s="197" t="s">
        <v>253</v>
      </c>
      <c r="C117" s="198">
        <v>0.997</v>
      </c>
      <c r="D117" s="198">
        <f t="shared" si="1"/>
        <v>0.79</v>
      </c>
    </row>
    <row r="118" spans="1:4" x14ac:dyDescent="0.2">
      <c r="A118" s="197">
        <v>52001</v>
      </c>
      <c r="B118" s="197" t="s">
        <v>25</v>
      </c>
      <c r="C118" s="198">
        <v>0.45900000000000002</v>
      </c>
      <c r="D118" s="198">
        <f t="shared" si="1"/>
        <v>0.36</v>
      </c>
    </row>
    <row r="119" spans="1:4" x14ac:dyDescent="0.2">
      <c r="A119" s="197">
        <v>52004</v>
      </c>
      <c r="B119" s="197" t="s">
        <v>161</v>
      </c>
      <c r="C119" s="198">
        <v>0.32500000000000001</v>
      </c>
      <c r="D119" s="198">
        <f t="shared" si="1"/>
        <v>0.26</v>
      </c>
    </row>
    <row r="120" spans="1:4" x14ac:dyDescent="0.2">
      <c r="A120" s="197">
        <v>53001</v>
      </c>
      <c r="B120" s="197" t="s">
        <v>109</v>
      </c>
      <c r="C120" s="198">
        <v>1.462</v>
      </c>
      <c r="D120" s="198">
        <f t="shared" si="1"/>
        <v>1</v>
      </c>
    </row>
    <row r="121" spans="1:4" x14ac:dyDescent="0.2">
      <c r="A121" s="197">
        <v>53002</v>
      </c>
      <c r="B121" s="197" t="s">
        <v>137</v>
      </c>
      <c r="C121" s="198">
        <v>0.99299999999999999</v>
      </c>
      <c r="D121" s="198">
        <f t="shared" si="1"/>
        <v>0.79</v>
      </c>
    </row>
    <row r="122" spans="1:4" x14ac:dyDescent="0.2">
      <c r="A122" s="197">
        <v>54002</v>
      </c>
      <c r="B122" s="197" t="s">
        <v>229</v>
      </c>
      <c r="C122" s="198">
        <v>1.262</v>
      </c>
      <c r="D122" s="198">
        <f t="shared" si="1"/>
        <v>1</v>
      </c>
    </row>
    <row r="123" spans="1:4" x14ac:dyDescent="0.2">
      <c r="A123" s="197">
        <v>54004</v>
      </c>
      <c r="B123" s="197" t="s">
        <v>217</v>
      </c>
      <c r="C123" s="198">
        <v>1.462</v>
      </c>
      <c r="D123" s="198">
        <f t="shared" si="1"/>
        <v>1</v>
      </c>
    </row>
    <row r="124" spans="1:4" x14ac:dyDescent="0.2">
      <c r="A124" s="197">
        <v>54006</v>
      </c>
      <c r="B124" s="197" t="s">
        <v>237</v>
      </c>
      <c r="C124" s="198">
        <v>1.462</v>
      </c>
      <c r="D124" s="198">
        <f t="shared" si="1"/>
        <v>1</v>
      </c>
    </row>
    <row r="125" spans="1:4" x14ac:dyDescent="0.2">
      <c r="A125" s="197">
        <v>54007</v>
      </c>
      <c r="B125" s="197" t="s">
        <v>275</v>
      </c>
      <c r="C125" s="198">
        <v>1.262</v>
      </c>
      <c r="D125" s="198">
        <f t="shared" si="1"/>
        <v>1</v>
      </c>
    </row>
    <row r="126" spans="1:4" x14ac:dyDescent="0.2">
      <c r="A126" s="197">
        <v>55004</v>
      </c>
      <c r="B126" s="197" t="s">
        <v>281</v>
      </c>
      <c r="C126" s="198">
        <v>1.462</v>
      </c>
      <c r="D126" s="198">
        <f t="shared" si="1"/>
        <v>1</v>
      </c>
    </row>
    <row r="127" spans="1:4" x14ac:dyDescent="0.2">
      <c r="A127" s="197">
        <v>55005</v>
      </c>
      <c r="B127" s="197" t="s">
        <v>219</v>
      </c>
      <c r="C127" s="198">
        <v>0.45300000000000001</v>
      </c>
      <c r="D127" s="198">
        <f t="shared" si="1"/>
        <v>0.36</v>
      </c>
    </row>
    <row r="128" spans="1:4" x14ac:dyDescent="0.2">
      <c r="A128" s="197">
        <v>56002</v>
      </c>
      <c r="B128" s="197" t="s">
        <v>69</v>
      </c>
      <c r="C128" s="198">
        <v>0.63400000000000001</v>
      </c>
      <c r="D128" s="198">
        <f t="shared" si="1"/>
        <v>0.5</v>
      </c>
    </row>
    <row r="129" spans="1:4" x14ac:dyDescent="0.2">
      <c r="A129" s="197">
        <v>56004</v>
      </c>
      <c r="B129" s="197" t="s">
        <v>215</v>
      </c>
      <c r="C129" s="198">
        <v>1.462</v>
      </c>
      <c r="D129" s="198">
        <f t="shared" si="1"/>
        <v>1</v>
      </c>
    </row>
    <row r="130" spans="1:4" x14ac:dyDescent="0.2">
      <c r="A130" s="197">
        <v>56006</v>
      </c>
      <c r="B130" s="197" t="s">
        <v>133</v>
      </c>
      <c r="C130" s="198">
        <v>0.8</v>
      </c>
      <c r="D130" s="198">
        <f t="shared" si="1"/>
        <v>0.63</v>
      </c>
    </row>
    <row r="131" spans="1:4" x14ac:dyDescent="0.2">
      <c r="A131" s="197">
        <v>56007</v>
      </c>
      <c r="B131" s="197" t="s">
        <v>199</v>
      </c>
      <c r="C131" s="198">
        <v>0.45500000000000002</v>
      </c>
      <c r="D131" s="198">
        <f t="shared" si="1"/>
        <v>0.36</v>
      </c>
    </row>
    <row r="132" spans="1:4" x14ac:dyDescent="0.2">
      <c r="A132" s="197">
        <v>57001</v>
      </c>
      <c r="B132" s="197" t="s">
        <v>235</v>
      </c>
      <c r="C132" s="198">
        <v>1.2</v>
      </c>
      <c r="D132" s="198">
        <f t="shared" si="1"/>
        <v>0.95</v>
      </c>
    </row>
    <row r="133" spans="1:4" x14ac:dyDescent="0.2">
      <c r="A133" s="197">
        <v>58003</v>
      </c>
      <c r="B133" s="197" t="s">
        <v>6</v>
      </c>
      <c r="C133" s="198">
        <v>0.45</v>
      </c>
      <c r="D133" s="198">
        <f t="shared" ref="D133:D150" si="2">ROUND(IF(C133&gt;1.262,1,C133/1.262),2)</f>
        <v>0.36</v>
      </c>
    </row>
    <row r="134" spans="1:4" x14ac:dyDescent="0.2">
      <c r="A134" s="197">
        <v>59002</v>
      </c>
      <c r="B134" s="197" t="s">
        <v>277</v>
      </c>
      <c r="C134" s="198">
        <v>1.1000000000000001</v>
      </c>
      <c r="D134" s="198">
        <f t="shared" si="2"/>
        <v>0.87</v>
      </c>
    </row>
    <row r="135" spans="1:4" x14ac:dyDescent="0.2">
      <c r="A135" s="197">
        <v>59003</v>
      </c>
      <c r="B135" s="197" t="s">
        <v>387</v>
      </c>
      <c r="C135" s="198">
        <v>1.262</v>
      </c>
      <c r="D135" s="198">
        <f t="shared" si="2"/>
        <v>1</v>
      </c>
    </row>
    <row r="136" spans="1:4" x14ac:dyDescent="0.2">
      <c r="A136" s="197">
        <v>60001</v>
      </c>
      <c r="B136" s="197" t="s">
        <v>47</v>
      </c>
      <c r="C136" s="198">
        <v>1.462</v>
      </c>
      <c r="D136" s="198">
        <f t="shared" si="2"/>
        <v>1</v>
      </c>
    </row>
    <row r="137" spans="1:4" x14ac:dyDescent="0.2">
      <c r="A137" s="197">
        <v>60003</v>
      </c>
      <c r="B137" s="197" t="s">
        <v>171</v>
      </c>
      <c r="C137" s="198">
        <v>1.462</v>
      </c>
      <c r="D137" s="198">
        <f t="shared" si="2"/>
        <v>1</v>
      </c>
    </row>
    <row r="138" spans="1:4" x14ac:dyDescent="0.2">
      <c r="A138" s="197">
        <v>60004</v>
      </c>
      <c r="B138" s="197" t="s">
        <v>204</v>
      </c>
      <c r="C138" s="198">
        <v>1.462</v>
      </c>
      <c r="D138" s="198">
        <f t="shared" si="2"/>
        <v>1</v>
      </c>
    </row>
    <row r="139" spans="1:4" x14ac:dyDescent="0.2">
      <c r="A139" s="197">
        <v>60006</v>
      </c>
      <c r="B139" s="197" t="s">
        <v>300</v>
      </c>
      <c r="C139" s="198">
        <v>1.462</v>
      </c>
      <c r="D139" s="198">
        <f t="shared" si="2"/>
        <v>1</v>
      </c>
    </row>
    <row r="140" spans="1:4" x14ac:dyDescent="0.2">
      <c r="A140" s="197">
        <v>61001</v>
      </c>
      <c r="B140" s="197" t="s">
        <v>286</v>
      </c>
      <c r="C140" s="198">
        <v>1.462</v>
      </c>
      <c r="D140" s="198">
        <f t="shared" si="2"/>
        <v>1</v>
      </c>
    </row>
    <row r="141" spans="1:4" x14ac:dyDescent="0.2">
      <c r="A141" s="197">
        <v>61002</v>
      </c>
      <c r="B141" s="197" t="s">
        <v>23</v>
      </c>
      <c r="C141" s="198">
        <v>1.462</v>
      </c>
      <c r="D141" s="198">
        <f t="shared" si="2"/>
        <v>1</v>
      </c>
    </row>
    <row r="142" spans="1:4" x14ac:dyDescent="0.2">
      <c r="A142" s="197">
        <v>61007</v>
      </c>
      <c r="B142" s="197" t="s">
        <v>83</v>
      </c>
      <c r="C142" s="198">
        <v>1.462</v>
      </c>
      <c r="D142" s="198">
        <f t="shared" si="2"/>
        <v>1</v>
      </c>
    </row>
    <row r="143" spans="1:4" x14ac:dyDescent="0.2">
      <c r="A143" s="197">
        <v>61008</v>
      </c>
      <c r="B143" s="197" t="s">
        <v>59</v>
      </c>
      <c r="C143" s="198">
        <v>1.462</v>
      </c>
      <c r="D143" s="198">
        <f t="shared" si="2"/>
        <v>1</v>
      </c>
    </row>
    <row r="144" spans="1:4" x14ac:dyDescent="0.2">
      <c r="A144" s="197">
        <v>62005</v>
      </c>
      <c r="B144" s="197" t="s">
        <v>223</v>
      </c>
      <c r="C144" s="198">
        <v>0.79600000000000004</v>
      </c>
      <c r="D144" s="198">
        <f t="shared" si="2"/>
        <v>0.63</v>
      </c>
    </row>
    <row r="145" spans="1:4" x14ac:dyDescent="0.2">
      <c r="A145" s="197">
        <v>62006</v>
      </c>
      <c r="B145" s="197" t="s">
        <v>189</v>
      </c>
      <c r="C145" s="198">
        <v>1.462</v>
      </c>
      <c r="D145" s="198">
        <f t="shared" si="2"/>
        <v>1</v>
      </c>
    </row>
    <row r="146" spans="1:4" x14ac:dyDescent="0.2">
      <c r="A146" s="197">
        <v>63001</v>
      </c>
      <c r="B146" s="197" t="s">
        <v>107</v>
      </c>
      <c r="C146" s="198">
        <v>1.462</v>
      </c>
      <c r="D146" s="198">
        <f t="shared" si="2"/>
        <v>1</v>
      </c>
    </row>
    <row r="147" spans="1:4" x14ac:dyDescent="0.2">
      <c r="A147" s="197">
        <v>63003</v>
      </c>
      <c r="B147" s="197" t="s">
        <v>283</v>
      </c>
      <c r="C147" s="198">
        <v>1.462</v>
      </c>
      <c r="D147" s="198">
        <f t="shared" si="2"/>
        <v>1</v>
      </c>
    </row>
    <row r="148" spans="1:4" x14ac:dyDescent="0.2">
      <c r="A148" s="197">
        <v>64002</v>
      </c>
      <c r="B148" s="197" t="s">
        <v>73</v>
      </c>
      <c r="C148" s="198">
        <v>1.462</v>
      </c>
      <c r="D148" s="198">
        <f t="shared" si="2"/>
        <v>1</v>
      </c>
    </row>
    <row r="149" spans="1:4" x14ac:dyDescent="0.2">
      <c r="A149" s="197">
        <v>65001</v>
      </c>
      <c r="B149" s="197" t="s">
        <v>297</v>
      </c>
      <c r="C149" s="198">
        <v>1.462</v>
      </c>
      <c r="D149" s="198">
        <f t="shared" si="2"/>
        <v>1</v>
      </c>
    </row>
    <row r="150" spans="1:4" x14ac:dyDescent="0.2">
      <c r="A150" s="197">
        <v>66001</v>
      </c>
      <c r="B150" s="197" t="s">
        <v>243</v>
      </c>
      <c r="C150" s="198">
        <v>1.462</v>
      </c>
      <c r="D150" s="198">
        <f t="shared" si="2"/>
        <v>1</v>
      </c>
    </row>
    <row r="151" spans="1:4" x14ac:dyDescent="0.2">
      <c r="C151" s="154"/>
      <c r="D151" s="154"/>
    </row>
  </sheetData>
  <sheetProtection algorithmName="SHA-512" hashValue="A5iK87d6qhgC8u5KAAd/vOzydHOQGdWaWzBTvO6C/d2Ml31EX+lFCF+aRCDDa3Eh2NDRJ9wwovN8L0D2wEeVyg==" saltValue="7NTSPuqO1rljJ04amYl14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SESA Estimate Calculator</vt:lpstr>
      <vt:lpstr>DistrictList</vt:lpstr>
      <vt:lpstr>SE Excess Fund Bal Calculator</vt:lpstr>
      <vt:lpstr>Level 1 State CC</vt:lpstr>
      <vt:lpstr>Pay 2026</vt:lpstr>
      <vt:lpstr>Pay2026Levies</vt:lpstr>
      <vt:lpstr>'SE Excess Fund Bal Calculator'!Print_Area</vt:lpstr>
      <vt:lpstr>'SESA Estimate Calculator'!Print_Area</vt:lpstr>
      <vt:lpstr>'SESA Estimate Calculator'!Print_Titles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Calculator: Special Education Aid</dc:title>
  <dc:creator>Susan Ryan</dc:creator>
  <cp:lastModifiedBy>Odean-Carlin, Kodi</cp:lastModifiedBy>
  <cp:lastPrinted>2026-02-10T23:52:23Z</cp:lastPrinted>
  <dcterms:created xsi:type="dcterms:W3CDTF">1999-03-30T14:43:20Z</dcterms:created>
  <dcterms:modified xsi:type="dcterms:W3CDTF">2026-02-18T11:40:13Z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3b1a8e-41ed-4bc7-92d1-0305fbefd661_Enabled">
    <vt:lpwstr>true</vt:lpwstr>
  </property>
  <property fmtid="{D5CDD505-2E9C-101B-9397-08002B2CF9AE}" pid="3" name="MSIP_Label_ec3b1a8e-41ed-4bc7-92d1-0305fbefd661_SetDate">
    <vt:lpwstr>2025-03-17T13:53:06Z</vt:lpwstr>
  </property>
  <property fmtid="{D5CDD505-2E9C-101B-9397-08002B2CF9AE}" pid="4" name="MSIP_Label_ec3b1a8e-41ed-4bc7-92d1-0305fbefd661_Method">
    <vt:lpwstr>Standard</vt:lpwstr>
  </property>
  <property fmtid="{D5CDD505-2E9C-101B-9397-08002B2CF9AE}" pid="5" name="MSIP_Label_ec3b1a8e-41ed-4bc7-92d1-0305fbefd661_Name">
    <vt:lpwstr>M365-General - Anyone (Unrestricted)-Prod</vt:lpwstr>
  </property>
  <property fmtid="{D5CDD505-2E9C-101B-9397-08002B2CF9AE}" pid="6" name="MSIP_Label_ec3b1a8e-41ed-4bc7-92d1-0305fbefd661_SiteId">
    <vt:lpwstr>70af547c-69ab-416d-b4a6-543b5ce52b99</vt:lpwstr>
  </property>
  <property fmtid="{D5CDD505-2E9C-101B-9397-08002B2CF9AE}" pid="7" name="MSIP_Label_ec3b1a8e-41ed-4bc7-92d1-0305fbefd661_ActionId">
    <vt:lpwstr>65d12003-b2f8-4207-9ca3-f9e5209d4459</vt:lpwstr>
  </property>
  <property fmtid="{D5CDD505-2E9C-101B-9397-08002B2CF9AE}" pid="8" name="MSIP_Label_ec3b1a8e-41ed-4bc7-92d1-0305fbefd661_ContentBits">
    <vt:lpwstr>0</vt:lpwstr>
  </property>
</Properties>
</file>