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8_{A6E7358A-8C5C-4ABF-B4C5-6CFC92864412}" xr6:coauthVersionLast="47" xr6:coauthVersionMax="47" xr10:uidLastSave="{00000000-0000-0000-0000-000000000000}"/>
  <bookViews>
    <workbookView xWindow="28680" yWindow="-120" windowWidth="29040" windowHeight="15720" xr2:uid="{DEF24025-2210-401D-99E5-1B0C0107C68A}"/>
  </bookViews>
  <sheets>
    <sheet name="Need Calc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'Need Calc'!$A$5:$P$157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Calc'!$A$1:$P$159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7" i="1" l="1"/>
  <c r="J133" i="1"/>
  <c r="J109" i="1"/>
  <c r="J44" i="1"/>
  <c r="F44" i="1"/>
  <c r="H44" i="1" s="1"/>
  <c r="J154" i="1"/>
  <c r="F154" i="1"/>
  <c r="H154" i="1" s="1"/>
  <c r="J61" i="1"/>
  <c r="F61" i="1"/>
  <c r="J102" i="1"/>
  <c r="J122" i="1"/>
  <c r="F122" i="1"/>
  <c r="J37" i="1"/>
  <c r="F37" i="1"/>
  <c r="H37" i="1" s="1"/>
  <c r="J49" i="1"/>
  <c r="F49" i="1"/>
  <c r="J16" i="1"/>
  <c r="J8" i="1"/>
  <c r="F8" i="1"/>
  <c r="H8" i="1" s="1"/>
  <c r="J137" i="1"/>
  <c r="G137" i="1"/>
  <c r="I137" i="1" s="1"/>
  <c r="K137" i="1" s="1"/>
  <c r="F137" i="1"/>
  <c r="H137" i="1" s="1"/>
  <c r="J111" i="1"/>
  <c r="F111" i="1"/>
  <c r="J93" i="1"/>
  <c r="J29" i="1"/>
  <c r="F29" i="1"/>
  <c r="J34" i="1"/>
  <c r="J151" i="1"/>
  <c r="F151" i="1"/>
  <c r="H151" i="1" s="1"/>
  <c r="J7" i="1"/>
  <c r="J129" i="1"/>
  <c r="F129" i="1"/>
  <c r="G129" i="1" s="1"/>
  <c r="H129" i="1"/>
  <c r="J107" i="1"/>
  <c r="J74" i="1"/>
  <c r="F74" i="1"/>
  <c r="H74" i="1" s="1"/>
  <c r="J117" i="1"/>
  <c r="J42" i="1"/>
  <c r="F42" i="1"/>
  <c r="H42" i="1"/>
  <c r="G42" i="1"/>
  <c r="J120" i="1"/>
  <c r="J153" i="1"/>
  <c r="F153" i="1"/>
  <c r="G153" i="1" s="1"/>
  <c r="J150" i="1"/>
  <c r="J130" i="1"/>
  <c r="F130" i="1"/>
  <c r="H130" i="1" s="1"/>
  <c r="J118" i="1"/>
  <c r="J125" i="1"/>
  <c r="F125" i="1"/>
  <c r="G125" i="1" s="1"/>
  <c r="P76" i="1"/>
  <c r="J76" i="1"/>
  <c r="J62" i="1"/>
  <c r="F62" i="1"/>
  <c r="H62" i="1" s="1"/>
  <c r="J88" i="1"/>
  <c r="J18" i="1"/>
  <c r="F18" i="1"/>
  <c r="G18" i="1" s="1"/>
  <c r="H18" i="1"/>
  <c r="J139" i="1"/>
  <c r="J116" i="1"/>
  <c r="F116" i="1"/>
  <c r="H116" i="1" s="1"/>
  <c r="G116" i="1"/>
  <c r="J105" i="1"/>
  <c r="J73" i="1"/>
  <c r="F73" i="1"/>
  <c r="G73" i="1" s="1"/>
  <c r="J43" i="1"/>
  <c r="J33" i="1"/>
  <c r="F33" i="1"/>
  <c r="H33" i="1"/>
  <c r="G33" i="1"/>
  <c r="J56" i="1"/>
  <c r="J146" i="1"/>
  <c r="F146" i="1"/>
  <c r="J135" i="1"/>
  <c r="J123" i="1"/>
  <c r="F123" i="1"/>
  <c r="H123" i="1"/>
  <c r="J60" i="1"/>
  <c r="J39" i="1"/>
  <c r="F39" i="1"/>
  <c r="G39" i="1" s="1"/>
  <c r="J21" i="1"/>
  <c r="F21" i="1"/>
  <c r="H21" i="1" s="1"/>
  <c r="J13" i="1"/>
  <c r="F13" i="1"/>
  <c r="J77" i="1"/>
  <c r="F77" i="1"/>
  <c r="H77" i="1" s="1"/>
  <c r="J148" i="1"/>
  <c r="G148" i="1"/>
  <c r="F148" i="1"/>
  <c r="H148" i="1" s="1"/>
  <c r="J54" i="1"/>
  <c r="F54" i="1"/>
  <c r="H54" i="1" s="1"/>
  <c r="J97" i="1"/>
  <c r="F97" i="1"/>
  <c r="J86" i="1"/>
  <c r="J23" i="1"/>
  <c r="F23" i="1"/>
  <c r="G23" i="1" s="1"/>
  <c r="J90" i="1"/>
  <c r="J53" i="1"/>
  <c r="J94" i="1"/>
  <c r="J103" i="1"/>
  <c r="F103" i="1"/>
  <c r="H103" i="1" s="1"/>
  <c r="J26" i="1"/>
  <c r="J91" i="1"/>
  <c r="F91" i="1"/>
  <c r="G91" i="1" s="1"/>
  <c r="J131" i="1"/>
  <c r="F131" i="1"/>
  <c r="H131" i="1" s="1"/>
  <c r="J89" i="1"/>
  <c r="J69" i="1"/>
  <c r="F69" i="1"/>
  <c r="J27" i="1"/>
  <c r="F27" i="1"/>
  <c r="H27" i="1" s="1"/>
  <c r="J128" i="1"/>
  <c r="J87" i="1"/>
  <c r="J110" i="1"/>
  <c r="J119" i="1"/>
  <c r="J92" i="1"/>
  <c r="F92" i="1"/>
  <c r="H92" i="1" s="1"/>
  <c r="J31" i="1"/>
  <c r="J85" i="1"/>
  <c r="F85" i="1"/>
  <c r="G85" i="1" s="1"/>
  <c r="J38" i="1"/>
  <c r="F38" i="1"/>
  <c r="H38" i="1" s="1"/>
  <c r="J10" i="1"/>
  <c r="F10" i="1"/>
  <c r="H10" i="1" s="1"/>
  <c r="J82" i="1"/>
  <c r="F82" i="1"/>
  <c r="H82" i="1" s="1"/>
  <c r="J145" i="1"/>
  <c r="F145" i="1"/>
  <c r="G145" i="1" s="1"/>
  <c r="J83" i="1"/>
  <c r="J72" i="1"/>
  <c r="F72" i="1"/>
  <c r="G72" i="1" s="1"/>
  <c r="J134" i="1"/>
  <c r="J112" i="1"/>
  <c r="F112" i="1"/>
  <c r="G112" i="1" s="1"/>
  <c r="J98" i="1"/>
  <c r="F98" i="1"/>
  <c r="H98" i="1" s="1"/>
  <c r="J59" i="1"/>
  <c r="F59" i="1"/>
  <c r="H59" i="1" s="1"/>
  <c r="J113" i="1"/>
  <c r="F113" i="1"/>
  <c r="H113" i="1" s="1"/>
  <c r="J68" i="1"/>
  <c r="F68" i="1"/>
  <c r="H68" i="1" s="1"/>
  <c r="J22" i="1"/>
  <c r="F22" i="1"/>
  <c r="J67" i="1"/>
  <c r="F67" i="1"/>
  <c r="H67" i="1" s="1"/>
  <c r="J100" i="1"/>
  <c r="J66" i="1"/>
  <c r="F66" i="1"/>
  <c r="H66" i="1" s="1"/>
  <c r="J51" i="1"/>
  <c r="F51" i="1"/>
  <c r="G51" i="1" s="1"/>
  <c r="J28" i="1"/>
  <c r="F28" i="1"/>
  <c r="H28" i="1" s="1"/>
  <c r="J65" i="1"/>
  <c r="J127" i="1"/>
  <c r="J63" i="1"/>
  <c r="J25" i="1"/>
  <c r="J99" i="1"/>
  <c r="F99" i="1"/>
  <c r="G99" i="1" s="1"/>
  <c r="J17" i="1"/>
  <c r="J55" i="1"/>
  <c r="F55" i="1"/>
  <c r="H55" i="1" s="1"/>
  <c r="J108" i="1"/>
  <c r="J75" i="1"/>
  <c r="F75" i="1"/>
  <c r="G75" i="1" s="1"/>
  <c r="J46" i="1"/>
  <c r="J79" i="1"/>
  <c r="J47" i="1"/>
  <c r="J20" i="1"/>
  <c r="F20" i="1"/>
  <c r="G20" i="1" s="1"/>
  <c r="J35" i="1"/>
  <c r="F35" i="1"/>
  <c r="H35" i="1"/>
  <c r="J11" i="1"/>
  <c r="F11" i="1"/>
  <c r="H11" i="1" s="1"/>
  <c r="J132" i="1"/>
  <c r="J45" i="1"/>
  <c r="J41" i="1"/>
  <c r="F41" i="1"/>
  <c r="H41" i="1" s="1"/>
  <c r="G41" i="1"/>
  <c r="J144" i="1"/>
  <c r="F144" i="1"/>
  <c r="H144" i="1" s="1"/>
  <c r="J142" i="1"/>
  <c r="F142" i="1"/>
  <c r="J104" i="1"/>
  <c r="F104" i="1"/>
  <c r="H104" i="1" s="1"/>
  <c r="J101" i="1"/>
  <c r="F101" i="1"/>
  <c r="H101" i="1"/>
  <c r="J52" i="1"/>
  <c r="J48" i="1"/>
  <c r="F48" i="1"/>
  <c r="J36" i="1"/>
  <c r="F36" i="1"/>
  <c r="H36" i="1" s="1"/>
  <c r="J126" i="1"/>
  <c r="F126" i="1"/>
  <c r="H126" i="1" s="1"/>
  <c r="J96" i="1"/>
  <c r="F96" i="1"/>
  <c r="G96" i="1" s="1"/>
  <c r="J95" i="1"/>
  <c r="F95" i="1"/>
  <c r="H95" i="1" s="1"/>
  <c r="J143" i="1"/>
  <c r="F143" i="1"/>
  <c r="H143" i="1" s="1"/>
  <c r="J141" i="1"/>
  <c r="F141" i="1"/>
  <c r="H141" i="1" s="1"/>
  <c r="J70" i="1"/>
  <c r="J57" i="1"/>
  <c r="F57" i="1"/>
  <c r="H57" i="1" s="1"/>
  <c r="J80" i="1"/>
  <c r="J136" i="1"/>
  <c r="F136" i="1"/>
  <c r="H136" i="1"/>
  <c r="G136" i="1"/>
  <c r="J149" i="1"/>
  <c r="F149" i="1"/>
  <c r="H149" i="1" s="1"/>
  <c r="J32" i="1"/>
  <c r="J115" i="1"/>
  <c r="F115" i="1"/>
  <c r="H115" i="1" s="1"/>
  <c r="J138" i="1"/>
  <c r="F138" i="1"/>
  <c r="H138" i="1" s="1"/>
  <c r="J9" i="1"/>
  <c r="F9" i="1"/>
  <c r="H9" i="1" s="1"/>
  <c r="J71" i="1"/>
  <c r="J106" i="1"/>
  <c r="J14" i="1"/>
  <c r="F14" i="1"/>
  <c r="H14" i="1" s="1"/>
  <c r="J84" i="1"/>
  <c r="J30" i="1"/>
  <c r="F30" i="1"/>
  <c r="J64" i="1"/>
  <c r="J140" i="1"/>
  <c r="F140" i="1"/>
  <c r="H140" i="1" s="1"/>
  <c r="J58" i="1"/>
  <c r="F58" i="1"/>
  <c r="J6" i="1"/>
  <c r="F6" i="1"/>
  <c r="J40" i="1"/>
  <c r="J124" i="1"/>
  <c r="F124" i="1"/>
  <c r="H124" i="1" s="1"/>
  <c r="J50" i="1"/>
  <c r="F50" i="1"/>
  <c r="G50" i="1" s="1"/>
  <c r="J24" i="1"/>
  <c r="F24" i="1"/>
  <c r="G24" i="1" s="1"/>
  <c r="J121" i="1"/>
  <c r="F121" i="1"/>
  <c r="G121" i="1" s="1"/>
  <c r="J19" i="1"/>
  <c r="J12" i="1"/>
  <c r="F12" i="1"/>
  <c r="G12" i="1" s="1"/>
  <c r="J15" i="1"/>
  <c r="F15" i="1"/>
  <c r="J152" i="1"/>
  <c r="J81" i="1"/>
  <c r="F81" i="1"/>
  <c r="H81" i="1" s="1"/>
  <c r="G81" i="1"/>
  <c r="J78" i="1"/>
  <c r="F78" i="1"/>
  <c r="H78" i="1" s="1"/>
  <c r="J147" i="1"/>
  <c r="J114" i="1"/>
  <c r="C155" i="1"/>
  <c r="I41" i="1" l="1"/>
  <c r="K41" i="1" s="1"/>
  <c r="I33" i="1"/>
  <c r="K33" i="1" s="1"/>
  <c r="I42" i="1"/>
  <c r="I129" i="1"/>
  <c r="K129" i="1" s="1"/>
  <c r="G44" i="1"/>
  <c r="I44" i="1" s="1"/>
  <c r="K44" i="1" s="1"/>
  <c r="H72" i="1"/>
  <c r="I116" i="1"/>
  <c r="H121" i="1"/>
  <c r="I121" i="1" s="1"/>
  <c r="K121" i="1" s="1"/>
  <c r="G149" i="1"/>
  <c r="G10" i="1"/>
  <c r="H12" i="1"/>
  <c r="G37" i="1"/>
  <c r="G151" i="1"/>
  <c r="I151" i="1" s="1"/>
  <c r="K151" i="1" s="1"/>
  <c r="L151" i="1" s="1"/>
  <c r="G92" i="1"/>
  <c r="H23" i="1"/>
  <c r="I92" i="1"/>
  <c r="K92" i="1" s="1"/>
  <c r="L92" i="1" s="1"/>
  <c r="N92" i="1" s="1"/>
  <c r="P92" i="1" s="1"/>
  <c r="H73" i="1"/>
  <c r="G115" i="1"/>
  <c r="I149" i="1"/>
  <c r="K149" i="1" s="1"/>
  <c r="G36" i="1"/>
  <c r="G144" i="1"/>
  <c r="I144" i="1" s="1"/>
  <c r="K144" i="1" s="1"/>
  <c r="L144" i="1" s="1"/>
  <c r="N144" i="1" s="1"/>
  <c r="P144" i="1" s="1"/>
  <c r="G59" i="1"/>
  <c r="I59" i="1" s="1"/>
  <c r="K59" i="1" s="1"/>
  <c r="G77" i="1"/>
  <c r="I73" i="1"/>
  <c r="K73" i="1" s="1"/>
  <c r="N73" i="1" s="1"/>
  <c r="P73" i="1" s="1"/>
  <c r="G62" i="1"/>
  <c r="I62" i="1" s="1"/>
  <c r="K62" i="1" s="1"/>
  <c r="G9" i="1"/>
  <c r="H39" i="1"/>
  <c r="I39" i="1" s="1"/>
  <c r="K39" i="1" s="1"/>
  <c r="G27" i="1"/>
  <c r="I18" i="1"/>
  <c r="K18" i="1" s="1"/>
  <c r="H125" i="1"/>
  <c r="I125" i="1" s="1"/>
  <c r="K125" i="1" s="1"/>
  <c r="L125" i="1" s="1"/>
  <c r="N125" i="1" s="1"/>
  <c r="P125" i="1" s="1"/>
  <c r="G130" i="1"/>
  <c r="I130" i="1" s="1"/>
  <c r="K130" i="1" s="1"/>
  <c r="L130" i="1" s="1"/>
  <c r="N130" i="1" s="1"/>
  <c r="P130" i="1" s="1"/>
  <c r="G140" i="1"/>
  <c r="I140" i="1" s="1"/>
  <c r="K140" i="1" s="1"/>
  <c r="L140" i="1" s="1"/>
  <c r="N140" i="1" s="1"/>
  <c r="P140" i="1" s="1"/>
  <c r="G126" i="1"/>
  <c r="H153" i="1"/>
  <c r="I153" i="1"/>
  <c r="K153" i="1" s="1"/>
  <c r="G154" i="1"/>
  <c r="I81" i="1"/>
  <c r="K81" i="1" s="1"/>
  <c r="L81" i="1" s="1"/>
  <c r="N81" i="1" s="1"/>
  <c r="P81" i="1" s="1"/>
  <c r="H96" i="1"/>
  <c r="I96" i="1" s="1"/>
  <c r="K96" i="1" s="1"/>
  <c r="I12" i="1"/>
  <c r="K12" i="1" s="1"/>
  <c r="L12" i="1" s="1"/>
  <c r="N12" i="1" s="1"/>
  <c r="P12" i="1" s="1"/>
  <c r="I72" i="1"/>
  <c r="K72" i="1" s="1"/>
  <c r="L72" i="1" s="1"/>
  <c r="N72" i="1" s="1"/>
  <c r="P72" i="1" s="1"/>
  <c r="G74" i="1"/>
  <c r="I50" i="1"/>
  <c r="K50" i="1" s="1"/>
  <c r="H58" i="1"/>
  <c r="G58" i="1"/>
  <c r="I126" i="1"/>
  <c r="K126" i="1" s="1"/>
  <c r="L149" i="1"/>
  <c r="N149" i="1" s="1"/>
  <c r="P149" i="1" s="1"/>
  <c r="L41" i="1"/>
  <c r="N41" i="1" s="1"/>
  <c r="P41" i="1" s="1"/>
  <c r="I136" i="1"/>
  <c r="K136" i="1" s="1"/>
  <c r="D155" i="1"/>
  <c r="F147" i="1"/>
  <c r="H147" i="1" s="1"/>
  <c r="H50" i="1"/>
  <c r="H48" i="1"/>
  <c r="H22" i="1"/>
  <c r="G22" i="1"/>
  <c r="F134" i="1"/>
  <c r="H134" i="1" s="1"/>
  <c r="E155" i="1"/>
  <c r="M155" i="1"/>
  <c r="G15" i="1"/>
  <c r="G124" i="1"/>
  <c r="I124" i="1" s="1"/>
  <c r="K124" i="1" s="1"/>
  <c r="G6" i="1"/>
  <c r="G138" i="1"/>
  <c r="I138" i="1" s="1"/>
  <c r="K138" i="1" s="1"/>
  <c r="F80" i="1"/>
  <c r="F70" i="1"/>
  <c r="H70" i="1" s="1"/>
  <c r="G143" i="1"/>
  <c r="I143" i="1" s="1"/>
  <c r="K143" i="1" s="1"/>
  <c r="G11" i="1"/>
  <c r="I11" i="1" s="1"/>
  <c r="K11" i="1" s="1"/>
  <c r="I9" i="1"/>
  <c r="K9" i="1" s="1"/>
  <c r="F79" i="1"/>
  <c r="G79" i="1" s="1"/>
  <c r="F114" i="1"/>
  <c r="H114" i="1" s="1"/>
  <c r="F152" i="1"/>
  <c r="H152" i="1" s="1"/>
  <c r="F19" i="1"/>
  <c r="H19" i="1" s="1"/>
  <c r="H24" i="1"/>
  <c r="I24" i="1" s="1"/>
  <c r="K24" i="1" s="1"/>
  <c r="H6" i="1"/>
  <c r="F64" i="1"/>
  <c r="H64" i="1" s="1"/>
  <c r="F84" i="1"/>
  <c r="H84" i="1" s="1"/>
  <c r="F32" i="1"/>
  <c r="H32" i="1" s="1"/>
  <c r="G95" i="1"/>
  <c r="I95" i="1" s="1"/>
  <c r="K95" i="1" s="1"/>
  <c r="F132" i="1"/>
  <c r="G132" i="1" s="1"/>
  <c r="F108" i="1"/>
  <c r="H108" i="1" s="1"/>
  <c r="I10" i="1"/>
  <c r="K10" i="1" s="1"/>
  <c r="G78" i="1"/>
  <c r="I78" i="1" s="1"/>
  <c r="K78" i="1" s="1"/>
  <c r="O155" i="1"/>
  <c r="G141" i="1"/>
  <c r="I141" i="1" s="1"/>
  <c r="K141" i="1" s="1"/>
  <c r="F52" i="1"/>
  <c r="H52" i="1" s="1"/>
  <c r="G104" i="1"/>
  <c r="I104" i="1" s="1"/>
  <c r="K104" i="1" s="1"/>
  <c r="H71" i="1"/>
  <c r="G142" i="1"/>
  <c r="G114" i="1"/>
  <c r="G14" i="1"/>
  <c r="I14" i="1" s="1"/>
  <c r="K14" i="1" s="1"/>
  <c r="F40" i="1"/>
  <c r="H40" i="1" s="1"/>
  <c r="F71" i="1"/>
  <c r="G71" i="1" s="1"/>
  <c r="G57" i="1"/>
  <c r="I57" i="1" s="1"/>
  <c r="K57" i="1" s="1"/>
  <c r="G101" i="1"/>
  <c r="I101" i="1" s="1"/>
  <c r="K101" i="1" s="1"/>
  <c r="H142" i="1"/>
  <c r="F45" i="1"/>
  <c r="G35" i="1"/>
  <c r="I35" i="1" s="1"/>
  <c r="K35" i="1" s="1"/>
  <c r="G55" i="1"/>
  <c r="I55" i="1" s="1"/>
  <c r="K55" i="1" s="1"/>
  <c r="G30" i="1"/>
  <c r="I36" i="1"/>
  <c r="K36" i="1" s="1"/>
  <c r="F63" i="1"/>
  <c r="H63" i="1" s="1"/>
  <c r="F31" i="1"/>
  <c r="H31" i="1" s="1"/>
  <c r="L73" i="1"/>
  <c r="H15" i="1"/>
  <c r="H30" i="1"/>
  <c r="F106" i="1"/>
  <c r="H106" i="1" s="1"/>
  <c r="I115" i="1"/>
  <c r="K115" i="1" s="1"/>
  <c r="G48" i="1"/>
  <c r="F26" i="1"/>
  <c r="G26" i="1" s="1"/>
  <c r="F90" i="1"/>
  <c r="H90" i="1" s="1"/>
  <c r="H20" i="1"/>
  <c r="I20" i="1" s="1"/>
  <c r="K20" i="1" s="1"/>
  <c r="F46" i="1"/>
  <c r="G46" i="1" s="1"/>
  <c r="F65" i="1"/>
  <c r="G65" i="1" s="1"/>
  <c r="G28" i="1"/>
  <c r="I28" i="1" s="1"/>
  <c r="K28" i="1" s="1"/>
  <c r="F100" i="1"/>
  <c r="H100" i="1" s="1"/>
  <c r="G67" i="1"/>
  <c r="I67" i="1" s="1"/>
  <c r="K67" i="1" s="1"/>
  <c r="G98" i="1"/>
  <c r="I98" i="1" s="1"/>
  <c r="K98" i="1" s="1"/>
  <c r="H112" i="1"/>
  <c r="I112" i="1" s="1"/>
  <c r="K112" i="1" s="1"/>
  <c r="G38" i="1"/>
  <c r="I38" i="1" s="1"/>
  <c r="K38" i="1" s="1"/>
  <c r="H85" i="1"/>
  <c r="I85" i="1" s="1"/>
  <c r="K85" i="1" s="1"/>
  <c r="G131" i="1"/>
  <c r="I131" i="1" s="1"/>
  <c r="K131" i="1" s="1"/>
  <c r="F94" i="1"/>
  <c r="H94" i="1" s="1"/>
  <c r="F53" i="1"/>
  <c r="G53" i="1" s="1"/>
  <c r="G97" i="1"/>
  <c r="I77" i="1"/>
  <c r="K77" i="1" s="1"/>
  <c r="F56" i="1"/>
  <c r="H56" i="1" s="1"/>
  <c r="L153" i="1"/>
  <c r="N153" i="1" s="1"/>
  <c r="P153" i="1" s="1"/>
  <c r="I37" i="1"/>
  <c r="K37" i="1" s="1"/>
  <c r="F47" i="1"/>
  <c r="G47" i="1" s="1"/>
  <c r="F83" i="1"/>
  <c r="H83" i="1" s="1"/>
  <c r="F119" i="1"/>
  <c r="H119" i="1" s="1"/>
  <c r="F110" i="1"/>
  <c r="H110" i="1" s="1"/>
  <c r="I148" i="1"/>
  <c r="K148" i="1" s="1"/>
  <c r="K116" i="1"/>
  <c r="F118" i="1"/>
  <c r="H118" i="1" s="1"/>
  <c r="G118" i="1"/>
  <c r="I118" i="1" s="1"/>
  <c r="K118" i="1" s="1"/>
  <c r="F127" i="1"/>
  <c r="H127" i="1" s="1"/>
  <c r="G110" i="1"/>
  <c r="I110" i="1" s="1"/>
  <c r="K110" i="1" s="1"/>
  <c r="F135" i="1"/>
  <c r="H135" i="1" s="1"/>
  <c r="L18" i="1"/>
  <c r="N18" i="1" s="1"/>
  <c r="P18" i="1" s="1"/>
  <c r="H51" i="1"/>
  <c r="I51" i="1" s="1"/>
  <c r="K51" i="1" s="1"/>
  <c r="I23" i="1"/>
  <c r="K23" i="1" s="1"/>
  <c r="F105" i="1"/>
  <c r="H105" i="1" s="1"/>
  <c r="G105" i="1"/>
  <c r="I105" i="1" s="1"/>
  <c r="K105" i="1" s="1"/>
  <c r="L137" i="1"/>
  <c r="N137" i="1" s="1"/>
  <c r="P137" i="1" s="1"/>
  <c r="F102" i="1"/>
  <c r="H102" i="1" s="1"/>
  <c r="H99" i="1"/>
  <c r="I99" i="1" s="1"/>
  <c r="K99" i="1" s="1"/>
  <c r="F25" i="1"/>
  <c r="H25" i="1" s="1"/>
  <c r="H145" i="1"/>
  <c r="I145" i="1" s="1"/>
  <c r="K145" i="1" s="1"/>
  <c r="I27" i="1"/>
  <c r="K27" i="1" s="1"/>
  <c r="G69" i="1"/>
  <c r="G146" i="1"/>
  <c r="H146" i="1"/>
  <c r="L62" i="1"/>
  <c r="N62" i="1" s="1"/>
  <c r="P62" i="1" s="1"/>
  <c r="F120" i="1"/>
  <c r="H120" i="1" s="1"/>
  <c r="K42" i="1"/>
  <c r="L129" i="1"/>
  <c r="N129" i="1" s="1"/>
  <c r="P129" i="1" s="1"/>
  <c r="F89" i="1"/>
  <c r="H89" i="1" s="1"/>
  <c r="L44" i="1"/>
  <c r="N44" i="1" s="1"/>
  <c r="P44" i="1" s="1"/>
  <c r="H75" i="1"/>
  <c r="I75" i="1" s="1"/>
  <c r="K75" i="1" s="1"/>
  <c r="F17" i="1"/>
  <c r="H17" i="1" s="1"/>
  <c r="G113" i="1"/>
  <c r="I113" i="1" s="1"/>
  <c r="K113" i="1" s="1"/>
  <c r="G82" i="1"/>
  <c r="I82" i="1" s="1"/>
  <c r="K82" i="1" s="1"/>
  <c r="F87" i="1"/>
  <c r="G87" i="1" s="1"/>
  <c r="H69" i="1"/>
  <c r="L33" i="1"/>
  <c r="N33" i="1" s="1"/>
  <c r="P33" i="1" s="1"/>
  <c r="F88" i="1"/>
  <c r="H88" i="1" s="1"/>
  <c r="G66" i="1"/>
  <c r="I66" i="1" s="1"/>
  <c r="K66" i="1" s="1"/>
  <c r="G68" i="1"/>
  <c r="I68" i="1" s="1"/>
  <c r="K68" i="1" s="1"/>
  <c r="G119" i="1"/>
  <c r="G103" i="1"/>
  <c r="I103" i="1" s="1"/>
  <c r="K103" i="1" s="1"/>
  <c r="G54" i="1"/>
  <c r="I54" i="1" s="1"/>
  <c r="K54" i="1" s="1"/>
  <c r="G21" i="1"/>
  <c r="I21" i="1" s="1"/>
  <c r="K21" i="1" s="1"/>
  <c r="I74" i="1"/>
  <c r="K74" i="1" s="1"/>
  <c r="H29" i="1"/>
  <c r="H49" i="1"/>
  <c r="G122" i="1"/>
  <c r="H97" i="1"/>
  <c r="G13" i="1"/>
  <c r="F7" i="1"/>
  <c r="H7" i="1" s="1"/>
  <c r="N151" i="1"/>
  <c r="P151" i="1" s="1"/>
  <c r="G111" i="1"/>
  <c r="H122" i="1"/>
  <c r="F128" i="1"/>
  <c r="G128" i="1" s="1"/>
  <c r="H111" i="1"/>
  <c r="G8" i="1"/>
  <c r="I8" i="1" s="1"/>
  <c r="K8" i="1" s="1"/>
  <c r="H91" i="1"/>
  <c r="I91" i="1" s="1"/>
  <c r="K91" i="1" s="1"/>
  <c r="F86" i="1"/>
  <c r="H86" i="1" s="1"/>
  <c r="H13" i="1"/>
  <c r="F60" i="1"/>
  <c r="H60" i="1" s="1"/>
  <c r="F34" i="1"/>
  <c r="H34" i="1" s="1"/>
  <c r="F16" i="1"/>
  <c r="H16" i="1" s="1"/>
  <c r="G61" i="1"/>
  <c r="I61" i="1" s="1"/>
  <c r="K61" i="1" s="1"/>
  <c r="F43" i="1"/>
  <c r="H43" i="1" s="1"/>
  <c r="F139" i="1"/>
  <c r="H139" i="1" s="1"/>
  <c r="F76" i="1"/>
  <c r="H76" i="1" s="1"/>
  <c r="F150" i="1"/>
  <c r="H150" i="1" s="1"/>
  <c r="F117" i="1"/>
  <c r="H117" i="1" s="1"/>
  <c r="H61" i="1"/>
  <c r="G29" i="1"/>
  <c r="I29" i="1" s="1"/>
  <c r="K29" i="1" s="1"/>
  <c r="I154" i="1"/>
  <c r="K154" i="1" s="1"/>
  <c r="F109" i="1"/>
  <c r="H109" i="1" s="1"/>
  <c r="G123" i="1"/>
  <c r="I123" i="1" s="1"/>
  <c r="K123" i="1" s="1"/>
  <c r="F107" i="1"/>
  <c r="H107" i="1" s="1"/>
  <c r="F93" i="1"/>
  <c r="H93" i="1" s="1"/>
  <c r="G49" i="1"/>
  <c r="F133" i="1"/>
  <c r="H133" i="1" s="1"/>
  <c r="G135" i="1" l="1"/>
  <c r="I135" i="1" s="1"/>
  <c r="K135" i="1" s="1"/>
  <c r="G31" i="1"/>
  <c r="I31" i="1" s="1"/>
  <c r="K31" i="1" s="1"/>
  <c r="G19" i="1"/>
  <c r="I19" i="1" s="1"/>
  <c r="K19" i="1" s="1"/>
  <c r="G40" i="1"/>
  <c r="I40" i="1" s="1"/>
  <c r="K40" i="1" s="1"/>
  <c r="G133" i="1"/>
  <c r="G86" i="1"/>
  <c r="G120" i="1"/>
  <c r="I120" i="1" s="1"/>
  <c r="K120" i="1" s="1"/>
  <c r="L120" i="1" s="1"/>
  <c r="N120" i="1" s="1"/>
  <c r="P120" i="1" s="1"/>
  <c r="G56" i="1"/>
  <c r="I56" i="1" s="1"/>
  <c r="K56" i="1" s="1"/>
  <c r="L39" i="1"/>
  <c r="N39" i="1"/>
  <c r="P39" i="1" s="1"/>
  <c r="N96" i="1"/>
  <c r="P96" i="1" s="1"/>
  <c r="L96" i="1"/>
  <c r="I146" i="1"/>
  <c r="K146" i="1" s="1"/>
  <c r="G60" i="1"/>
  <c r="I60" i="1" s="1"/>
  <c r="K60" i="1" s="1"/>
  <c r="G117" i="1"/>
  <c r="I117" i="1" s="1"/>
  <c r="K117" i="1" s="1"/>
  <c r="H87" i="1"/>
  <c r="G32" i="1"/>
  <c r="I32" i="1" s="1"/>
  <c r="K32" i="1" s="1"/>
  <c r="H53" i="1"/>
  <c r="G150" i="1"/>
  <c r="I150" i="1" s="1"/>
  <c r="K150" i="1" s="1"/>
  <c r="L150" i="1" s="1"/>
  <c r="N150" i="1" s="1"/>
  <c r="P150" i="1" s="1"/>
  <c r="H26" i="1"/>
  <c r="I26" i="1" s="1"/>
  <c r="K26" i="1" s="1"/>
  <c r="G139" i="1"/>
  <c r="I139" i="1" s="1"/>
  <c r="K139" i="1" s="1"/>
  <c r="I71" i="1"/>
  <c r="K71" i="1" s="1"/>
  <c r="L71" i="1" s="1"/>
  <c r="N71" i="1" s="1"/>
  <c r="P71" i="1" s="1"/>
  <c r="G108" i="1"/>
  <c r="I108" i="1" s="1"/>
  <c r="K108" i="1" s="1"/>
  <c r="L108" i="1" s="1"/>
  <c r="I15" i="1"/>
  <c r="K15" i="1" s="1"/>
  <c r="G106" i="1"/>
  <c r="I106" i="1" s="1"/>
  <c r="K106" i="1" s="1"/>
  <c r="G84" i="1"/>
  <c r="I84" i="1" s="1"/>
  <c r="K84" i="1" s="1"/>
  <c r="N84" i="1" s="1"/>
  <c r="P84" i="1" s="1"/>
  <c r="I86" i="1"/>
  <c r="K86" i="1" s="1"/>
  <c r="G83" i="1"/>
  <c r="I83" i="1" s="1"/>
  <c r="K83" i="1" s="1"/>
  <c r="L83" i="1" s="1"/>
  <c r="N83" i="1" s="1"/>
  <c r="P83" i="1" s="1"/>
  <c r="G64" i="1"/>
  <c r="I64" i="1" s="1"/>
  <c r="K64" i="1" s="1"/>
  <c r="H132" i="1"/>
  <c r="I132" i="1" s="1"/>
  <c r="K132" i="1" s="1"/>
  <c r="L132" i="1" s="1"/>
  <c r="N132" i="1" s="1"/>
  <c r="P132" i="1" s="1"/>
  <c r="G89" i="1"/>
  <c r="I89" i="1" s="1"/>
  <c r="K89" i="1" s="1"/>
  <c r="I133" i="1"/>
  <c r="K133" i="1" s="1"/>
  <c r="L133" i="1" s="1"/>
  <c r="N133" i="1" s="1"/>
  <c r="P133" i="1" s="1"/>
  <c r="I49" i="1"/>
  <c r="K49" i="1" s="1"/>
  <c r="L49" i="1" s="1"/>
  <c r="G7" i="1"/>
  <c r="I7" i="1" s="1"/>
  <c r="K7" i="1" s="1"/>
  <c r="L7" i="1" s="1"/>
  <c r="N7" i="1" s="1"/>
  <c r="P7" i="1" s="1"/>
  <c r="G127" i="1"/>
  <c r="I127" i="1" s="1"/>
  <c r="K127" i="1" s="1"/>
  <c r="L127" i="1" s="1"/>
  <c r="N127" i="1" s="1"/>
  <c r="P127" i="1" s="1"/>
  <c r="H79" i="1"/>
  <c r="I79" i="1" s="1"/>
  <c r="K79" i="1" s="1"/>
  <c r="L79" i="1" s="1"/>
  <c r="N79" i="1" s="1"/>
  <c r="P79" i="1" s="1"/>
  <c r="L20" i="1"/>
  <c r="N20" i="1" s="1"/>
  <c r="P20" i="1" s="1"/>
  <c r="L24" i="1"/>
  <c r="N24" i="1"/>
  <c r="P24" i="1" s="1"/>
  <c r="L91" i="1"/>
  <c r="N91" i="1" s="1"/>
  <c r="P91" i="1" s="1"/>
  <c r="L99" i="1"/>
  <c r="N99" i="1"/>
  <c r="P99" i="1" s="1"/>
  <c r="L51" i="1"/>
  <c r="N51" i="1" s="1"/>
  <c r="P51" i="1" s="1"/>
  <c r="L64" i="1"/>
  <c r="N64" i="1" s="1"/>
  <c r="P64" i="1" s="1"/>
  <c r="G17" i="1"/>
  <c r="I17" i="1" s="1"/>
  <c r="K17" i="1" s="1"/>
  <c r="L138" i="1"/>
  <c r="N138" i="1" s="1"/>
  <c r="P138" i="1" s="1"/>
  <c r="L50" i="1"/>
  <c r="N50" i="1" s="1"/>
  <c r="P50" i="1" s="1"/>
  <c r="L123" i="1"/>
  <c r="N123" i="1" s="1"/>
  <c r="P123" i="1" s="1"/>
  <c r="L29" i="1"/>
  <c r="N29" i="1" s="1"/>
  <c r="P29" i="1" s="1"/>
  <c r="L8" i="1"/>
  <c r="N8" i="1" s="1"/>
  <c r="P8" i="1" s="1"/>
  <c r="I111" i="1"/>
  <c r="K111" i="1" s="1"/>
  <c r="L42" i="1"/>
  <c r="N42" i="1" s="1"/>
  <c r="P42" i="1" s="1"/>
  <c r="I69" i="1"/>
  <c r="K69" i="1" s="1"/>
  <c r="G102" i="1"/>
  <c r="I102" i="1" s="1"/>
  <c r="K102" i="1" s="1"/>
  <c r="L131" i="1"/>
  <c r="N131" i="1" s="1"/>
  <c r="P131" i="1" s="1"/>
  <c r="L28" i="1"/>
  <c r="N28" i="1" s="1"/>
  <c r="P28" i="1" s="1"/>
  <c r="G63" i="1"/>
  <c r="I63" i="1" s="1"/>
  <c r="K63" i="1" s="1"/>
  <c r="L55" i="1"/>
  <c r="N55" i="1" s="1"/>
  <c r="P55" i="1" s="1"/>
  <c r="L59" i="1"/>
  <c r="N59" i="1" s="1"/>
  <c r="P59" i="1" s="1"/>
  <c r="G107" i="1"/>
  <c r="I107" i="1" s="1"/>
  <c r="K107" i="1" s="1"/>
  <c r="L78" i="1"/>
  <c r="N78" i="1" s="1"/>
  <c r="P78" i="1" s="1"/>
  <c r="H46" i="1"/>
  <c r="I46" i="1" s="1"/>
  <c r="K46" i="1" s="1"/>
  <c r="G134" i="1"/>
  <c r="I134" i="1" s="1"/>
  <c r="K134" i="1" s="1"/>
  <c r="G147" i="1"/>
  <c r="I147" i="1" s="1"/>
  <c r="K147" i="1" s="1"/>
  <c r="G25" i="1"/>
  <c r="I25" i="1" s="1"/>
  <c r="K25" i="1" s="1"/>
  <c r="G70" i="1"/>
  <c r="I70" i="1" s="1"/>
  <c r="K70" i="1" s="1"/>
  <c r="L74" i="1"/>
  <c r="N74" i="1" s="1"/>
  <c r="P74" i="1" s="1"/>
  <c r="L154" i="1"/>
  <c r="N154" i="1" s="1"/>
  <c r="P154" i="1" s="1"/>
  <c r="L66" i="1"/>
  <c r="N66" i="1" s="1"/>
  <c r="P66" i="1" s="1"/>
  <c r="L146" i="1"/>
  <c r="N146" i="1" s="1"/>
  <c r="P146" i="1" s="1"/>
  <c r="N110" i="1"/>
  <c r="P110" i="1" s="1"/>
  <c r="L110" i="1"/>
  <c r="L35" i="1"/>
  <c r="N35" i="1" s="1"/>
  <c r="P35" i="1" s="1"/>
  <c r="L14" i="1"/>
  <c r="N14" i="1" s="1"/>
  <c r="P14" i="1" s="1"/>
  <c r="G100" i="1"/>
  <c r="I100" i="1" s="1"/>
  <c r="K100" i="1" s="1"/>
  <c r="L10" i="1"/>
  <c r="N10" i="1" s="1"/>
  <c r="P10" i="1" s="1"/>
  <c r="L11" i="1"/>
  <c r="N11" i="1" s="1"/>
  <c r="P11" i="1" s="1"/>
  <c r="I6" i="1"/>
  <c r="K6" i="1" s="1"/>
  <c r="H47" i="1"/>
  <c r="I47" i="1" s="1"/>
  <c r="K47" i="1" s="1"/>
  <c r="L126" i="1"/>
  <c r="N126" i="1" s="1"/>
  <c r="P126" i="1" s="1"/>
  <c r="I122" i="1"/>
  <c r="K122" i="1" s="1"/>
  <c r="L105" i="1"/>
  <c r="N105" i="1" s="1"/>
  <c r="P105" i="1" s="1"/>
  <c r="L118" i="1"/>
  <c r="N118" i="1" s="1"/>
  <c r="P118" i="1" s="1"/>
  <c r="L139" i="1"/>
  <c r="L95" i="1"/>
  <c r="N95" i="1" s="1"/>
  <c r="P95" i="1" s="1"/>
  <c r="L21" i="1"/>
  <c r="N21" i="1" s="1"/>
  <c r="P21" i="1" s="1"/>
  <c r="L89" i="1"/>
  <c r="N89" i="1" s="1"/>
  <c r="P89" i="1" s="1"/>
  <c r="L27" i="1"/>
  <c r="N27" i="1" s="1"/>
  <c r="P27" i="1" s="1"/>
  <c r="L116" i="1"/>
  <c r="N116" i="1" s="1"/>
  <c r="P116" i="1" s="1"/>
  <c r="L56" i="1"/>
  <c r="N56" i="1" s="1"/>
  <c r="P56" i="1" s="1"/>
  <c r="L86" i="1"/>
  <c r="N86" i="1" s="1"/>
  <c r="P86" i="1" s="1"/>
  <c r="L54" i="1"/>
  <c r="N54" i="1" s="1"/>
  <c r="P54" i="1" s="1"/>
  <c r="G88" i="1"/>
  <c r="I88" i="1" s="1"/>
  <c r="K88" i="1" s="1"/>
  <c r="L82" i="1"/>
  <c r="N82" i="1" s="1"/>
  <c r="P82" i="1" s="1"/>
  <c r="H128" i="1"/>
  <c r="I128" i="1" s="1"/>
  <c r="K128" i="1" s="1"/>
  <c r="L23" i="1"/>
  <c r="N23" i="1" s="1"/>
  <c r="P23" i="1" s="1"/>
  <c r="L148" i="1"/>
  <c r="N148" i="1" s="1"/>
  <c r="P148" i="1" s="1"/>
  <c r="L85" i="1"/>
  <c r="N85" i="1" s="1"/>
  <c r="P85" i="1" s="1"/>
  <c r="I48" i="1"/>
  <c r="K48" i="1" s="1"/>
  <c r="L36" i="1"/>
  <c r="N36" i="1" s="1"/>
  <c r="P36" i="1" s="1"/>
  <c r="G45" i="1"/>
  <c r="H45" i="1"/>
  <c r="H65" i="1"/>
  <c r="I65" i="1" s="1"/>
  <c r="K65" i="1" s="1"/>
  <c r="L124" i="1"/>
  <c r="N124" i="1" s="1"/>
  <c r="P124" i="1" s="1"/>
  <c r="I22" i="1"/>
  <c r="K22" i="1" s="1"/>
  <c r="G52" i="1"/>
  <c r="I52" i="1" s="1"/>
  <c r="K52" i="1" s="1"/>
  <c r="I87" i="1"/>
  <c r="K87" i="1" s="1"/>
  <c r="L77" i="1"/>
  <c r="N77" i="1" s="1"/>
  <c r="P77" i="1" s="1"/>
  <c r="L38" i="1"/>
  <c r="N38" i="1" s="1"/>
  <c r="P38" i="1" s="1"/>
  <c r="L115" i="1"/>
  <c r="N115" i="1" s="1"/>
  <c r="P115" i="1" s="1"/>
  <c r="L31" i="1"/>
  <c r="N31" i="1" s="1"/>
  <c r="P31" i="1" s="1"/>
  <c r="I114" i="1"/>
  <c r="L75" i="1"/>
  <c r="N75" i="1" s="1"/>
  <c r="P75" i="1" s="1"/>
  <c r="L104" i="1"/>
  <c r="N104" i="1" s="1"/>
  <c r="P104" i="1" s="1"/>
  <c r="L143" i="1"/>
  <c r="N143" i="1" s="1"/>
  <c r="P143" i="1" s="1"/>
  <c r="L15" i="1"/>
  <c r="N15" i="1" s="1"/>
  <c r="P15" i="1" s="1"/>
  <c r="L136" i="1"/>
  <c r="N136" i="1" s="1"/>
  <c r="P136" i="1" s="1"/>
  <c r="L106" i="1"/>
  <c r="N106" i="1" s="1"/>
  <c r="P106" i="1" s="1"/>
  <c r="L40" i="1"/>
  <c r="N40" i="1" s="1"/>
  <c r="P40" i="1" s="1"/>
  <c r="L61" i="1"/>
  <c r="N61" i="1"/>
  <c r="P61" i="1" s="1"/>
  <c r="I13" i="1"/>
  <c r="K13" i="1" s="1"/>
  <c r="L103" i="1"/>
  <c r="N103" i="1" s="1"/>
  <c r="P103" i="1" s="1"/>
  <c r="L113" i="1"/>
  <c r="N113" i="1" s="1"/>
  <c r="P113" i="1" s="1"/>
  <c r="L37" i="1"/>
  <c r="N37" i="1" s="1"/>
  <c r="P37" i="1" s="1"/>
  <c r="I97" i="1"/>
  <c r="K97" i="1" s="1"/>
  <c r="L112" i="1"/>
  <c r="N112" i="1" s="1"/>
  <c r="P112" i="1" s="1"/>
  <c r="I30" i="1"/>
  <c r="K30" i="1" s="1"/>
  <c r="L101" i="1"/>
  <c r="N101" i="1" s="1"/>
  <c r="P101" i="1" s="1"/>
  <c r="I142" i="1"/>
  <c r="K142" i="1" s="1"/>
  <c r="L9" i="1"/>
  <c r="N9" i="1" s="1"/>
  <c r="P9" i="1" s="1"/>
  <c r="L121" i="1"/>
  <c r="N121" i="1" s="1"/>
  <c r="P121" i="1" s="1"/>
  <c r="I58" i="1"/>
  <c r="K58" i="1" s="1"/>
  <c r="I119" i="1"/>
  <c r="K119" i="1" s="1"/>
  <c r="G76" i="1"/>
  <c r="I76" i="1" s="1"/>
  <c r="K76" i="1" s="1"/>
  <c r="G34" i="1"/>
  <c r="I34" i="1" s="1"/>
  <c r="K34" i="1" s="1"/>
  <c r="I53" i="1"/>
  <c r="K53" i="1" s="1"/>
  <c r="L98" i="1"/>
  <c r="N98" i="1" s="1"/>
  <c r="P98" i="1" s="1"/>
  <c r="L145" i="1"/>
  <c r="N145" i="1" s="1"/>
  <c r="P145" i="1" s="1"/>
  <c r="L57" i="1"/>
  <c r="N57" i="1" s="1"/>
  <c r="P57" i="1" s="1"/>
  <c r="L141" i="1"/>
  <c r="N141" i="1"/>
  <c r="P141" i="1" s="1"/>
  <c r="H80" i="1"/>
  <c r="G80" i="1"/>
  <c r="I80" i="1" s="1"/>
  <c r="K80" i="1" s="1"/>
  <c r="L19" i="1"/>
  <c r="N19" i="1" s="1"/>
  <c r="P19" i="1" s="1"/>
  <c r="L84" i="1"/>
  <c r="G93" i="1"/>
  <c r="I93" i="1" s="1"/>
  <c r="K93" i="1" s="1"/>
  <c r="G109" i="1"/>
  <c r="I109" i="1" s="1"/>
  <c r="K109" i="1" s="1"/>
  <c r="G16" i="1"/>
  <c r="I16" i="1" s="1"/>
  <c r="K16" i="1" s="1"/>
  <c r="L68" i="1"/>
  <c r="N68" i="1" s="1"/>
  <c r="P68" i="1" s="1"/>
  <c r="G43" i="1"/>
  <c r="I43" i="1" s="1"/>
  <c r="K43" i="1" s="1"/>
  <c r="G94" i="1"/>
  <c r="I94" i="1" s="1"/>
  <c r="K94" i="1" s="1"/>
  <c r="L67" i="1"/>
  <c r="N67" i="1" s="1"/>
  <c r="P67" i="1" s="1"/>
  <c r="G90" i="1"/>
  <c r="I90" i="1" s="1"/>
  <c r="K90" i="1" s="1"/>
  <c r="G152" i="1"/>
  <c r="I152" i="1" s="1"/>
  <c r="K152" i="1" s="1"/>
  <c r="L135" i="1" l="1"/>
  <c r="N135" i="1" s="1"/>
  <c r="P135" i="1" s="1"/>
  <c r="N49" i="1"/>
  <c r="P49" i="1" s="1"/>
  <c r="N139" i="1"/>
  <c r="P139" i="1" s="1"/>
  <c r="L26" i="1"/>
  <c r="N26" i="1"/>
  <c r="P26" i="1" s="1"/>
  <c r="N108" i="1"/>
  <c r="P108" i="1" s="1"/>
  <c r="L60" i="1"/>
  <c r="N60" i="1" s="1"/>
  <c r="P60" i="1" s="1"/>
  <c r="L117" i="1"/>
  <c r="N117" i="1" s="1"/>
  <c r="P117" i="1" s="1"/>
  <c r="I45" i="1"/>
  <c r="K45" i="1" s="1"/>
  <c r="L47" i="1"/>
  <c r="N47" i="1" s="1"/>
  <c r="P47" i="1" s="1"/>
  <c r="L65" i="1"/>
  <c r="N65" i="1"/>
  <c r="P65" i="1" s="1"/>
  <c r="L53" i="1"/>
  <c r="N53" i="1" s="1"/>
  <c r="P53" i="1" s="1"/>
  <c r="L43" i="1"/>
  <c r="N43" i="1" s="1"/>
  <c r="P43" i="1" s="1"/>
  <c r="L128" i="1"/>
  <c r="N128" i="1" s="1"/>
  <c r="P128" i="1" s="1"/>
  <c r="L97" i="1"/>
  <c r="N97" i="1" s="1"/>
  <c r="P97" i="1" s="1"/>
  <c r="L88" i="1"/>
  <c r="N88" i="1" s="1"/>
  <c r="P88" i="1" s="1"/>
  <c r="L100" i="1"/>
  <c r="N100" i="1" s="1"/>
  <c r="P100" i="1" s="1"/>
  <c r="L87" i="1"/>
  <c r="N87" i="1" s="1"/>
  <c r="P87" i="1" s="1"/>
  <c r="L109" i="1"/>
  <c r="N109" i="1" s="1"/>
  <c r="P109" i="1" s="1"/>
  <c r="L80" i="1"/>
  <c r="N80" i="1" s="1"/>
  <c r="P80" i="1" s="1"/>
  <c r="L142" i="1"/>
  <c r="N142" i="1" s="1"/>
  <c r="P142" i="1" s="1"/>
  <c r="L107" i="1"/>
  <c r="N107" i="1" s="1"/>
  <c r="P107" i="1" s="1"/>
  <c r="L111" i="1"/>
  <c r="N111" i="1" s="1"/>
  <c r="P111" i="1" s="1"/>
  <c r="L152" i="1"/>
  <c r="N152" i="1" s="1"/>
  <c r="P152" i="1" s="1"/>
  <c r="L16" i="1"/>
  <c r="N16" i="1" s="1"/>
  <c r="P16" i="1" s="1"/>
  <c r="L6" i="1"/>
  <c r="N6" i="1"/>
  <c r="P6" i="1" s="1"/>
  <c r="L70" i="1"/>
  <c r="N70" i="1" s="1"/>
  <c r="P70" i="1" s="1"/>
  <c r="L90" i="1"/>
  <c r="N90" i="1" s="1"/>
  <c r="P90" i="1" s="1"/>
  <c r="L52" i="1"/>
  <c r="N52" i="1" s="1"/>
  <c r="P52" i="1" s="1"/>
  <c r="L25" i="1"/>
  <c r="N25" i="1" s="1"/>
  <c r="P25" i="1" s="1"/>
  <c r="L102" i="1"/>
  <c r="N102" i="1" s="1"/>
  <c r="P102" i="1" s="1"/>
  <c r="L93" i="1"/>
  <c r="N93" i="1" s="1"/>
  <c r="P93" i="1" s="1"/>
  <c r="L34" i="1"/>
  <c r="N34" i="1" s="1"/>
  <c r="P34" i="1" s="1"/>
  <c r="L58" i="1"/>
  <c r="N58" i="1" s="1"/>
  <c r="P58" i="1" s="1"/>
  <c r="L30" i="1"/>
  <c r="N30" i="1" s="1"/>
  <c r="P30" i="1" s="1"/>
  <c r="K114" i="1"/>
  <c r="L22" i="1"/>
  <c r="N22" i="1" s="1"/>
  <c r="P22" i="1" s="1"/>
  <c r="L48" i="1"/>
  <c r="N48" i="1" s="1"/>
  <c r="P48" i="1" s="1"/>
  <c r="L147" i="1"/>
  <c r="N147" i="1" s="1"/>
  <c r="P147" i="1" s="1"/>
  <c r="L69" i="1"/>
  <c r="N69" i="1" s="1"/>
  <c r="P69" i="1" s="1"/>
  <c r="L17" i="1"/>
  <c r="N17" i="1" s="1"/>
  <c r="P17" i="1" s="1"/>
  <c r="L76" i="1"/>
  <c r="N76" i="1" s="1"/>
  <c r="L32" i="1"/>
  <c r="N32" i="1" s="1"/>
  <c r="P32" i="1" s="1"/>
  <c r="G155" i="1"/>
  <c r="L46" i="1"/>
  <c r="N46" i="1" s="1"/>
  <c r="P46" i="1" s="1"/>
  <c r="L134" i="1"/>
  <c r="N134" i="1" s="1"/>
  <c r="P134" i="1" s="1"/>
  <c r="L94" i="1"/>
  <c r="N94" i="1" s="1"/>
  <c r="P94" i="1" s="1"/>
  <c r="L119" i="1"/>
  <c r="N119" i="1"/>
  <c r="P119" i="1" s="1"/>
  <c r="L13" i="1"/>
  <c r="N13" i="1" s="1"/>
  <c r="P13" i="1" s="1"/>
  <c r="L122" i="1"/>
  <c r="N122" i="1"/>
  <c r="P122" i="1" s="1"/>
  <c r="L63" i="1"/>
  <c r="N63" i="1" s="1"/>
  <c r="P63" i="1" s="1"/>
  <c r="L45" i="1" l="1"/>
  <c r="N45" i="1" s="1"/>
  <c r="P45" i="1" s="1"/>
  <c r="I155" i="1"/>
  <c r="L114" i="1"/>
  <c r="N114" i="1" s="1"/>
  <c r="N155" i="1" l="1"/>
  <c r="P114" i="1"/>
  <c r="P155" i="1" s="1"/>
  <c r="P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F112" authorId="0" shapeId="0" xr:uid="{2E5B8CC2-DCB6-4026-829C-F0258188ED54}">
      <text>
        <r>
          <rPr>
            <sz val="9"/>
            <color indexed="81"/>
            <rFont val="Tahoma"/>
            <family val="2"/>
          </rPr>
          <t>Remove Fall SAFE count of Our Home students before calculating the ratio.
SDCL 13-13-10.1 (2)</t>
        </r>
      </text>
    </comment>
    <comment ref="F114" authorId="0" shapeId="0" xr:uid="{A878117D-070B-4B2F-B7F5-8D908BEB068F}">
      <text>
        <r>
          <rPr>
            <sz val="9"/>
            <color indexed="81"/>
            <rFont val="Tahoma"/>
            <family val="2"/>
          </rPr>
          <t>Remove Fall SAFE count of APA and Dakota Reach students before calculating the ratio.
SDCL 13-13-10.1 (2)</t>
        </r>
      </text>
    </comment>
    <comment ref="P157" authorId="0" shapeId="0" xr:uid="{28E8BDF0-2F20-4001-92BB-69D1798E7E91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<sst xmlns="http://schemas.openxmlformats.org/spreadsheetml/2006/main" count="183" uniqueCount="181">
  <si>
    <t>FY2023 General State Aid Need</t>
  </si>
  <si>
    <t>as of 6/1/2023</t>
  </si>
  <si>
    <t>references in SDCL 13-13-10.1</t>
  </si>
  <si>
    <t>2a</t>
  </si>
  <si>
    <t>(4)</t>
  </si>
  <si>
    <t>(3)</t>
  </si>
  <si>
    <t>10a</t>
  </si>
  <si>
    <t>10b</t>
  </si>
  <si>
    <t>10c</t>
  </si>
  <si>
    <t>10d</t>
  </si>
  <si>
    <t>10e</t>
  </si>
  <si>
    <t>updated 7/18/2022</t>
  </si>
  <si>
    <t>10f</t>
  </si>
  <si>
    <t>11 &amp; 12</t>
  </si>
  <si>
    <t>District</t>
  </si>
  <si>
    <t>District No.</t>
  </si>
  <si>
    <t>Fall 2022 State Aid Fall Enrollment</t>
  </si>
  <si>
    <t>2021-2022 Alterative Instruction Student Actviites Weighted Count</t>
  </si>
  <si>
    <t>2021-2022 
English Learner
 Eligible Student Weighted Count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</si>
  <si>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</si>
  <si>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</si>
  <si>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</si>
  <si>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</si>
  <si>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</si>
  <si>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</si>
  <si>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</si>
  <si>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rFont val="Calibri"/>
        <family val="2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</si>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</sst>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2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164" fontId="3" fillId="2" borderId="0" xfId="1" applyNumberFormat="1" applyFont="1" applyFill="1"/>
    <xf numFmtId="0" fontId="4" fillId="0" borderId="0" xfId="1" applyFont="1" applyAlignment="1">
      <alignment horizontal="center"/>
    </xf>
    <xf numFmtId="2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2" fontId="3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4" fontId="3" fillId="0" borderId="2" xfId="1" applyNumberFormat="1" applyFont="1" applyBorder="1"/>
    <xf numFmtId="2" fontId="3" fillId="0" borderId="2" xfId="1" applyNumberFormat="1" applyFont="1" applyBorder="1"/>
    <xf numFmtId="164" fontId="3" fillId="0" borderId="2" xfId="1" applyNumberFormat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4" fontId="3" fillId="0" borderId="3" xfId="1" applyNumberFormat="1" applyFont="1" applyBorder="1"/>
    <xf numFmtId="2" fontId="3" fillId="0" borderId="3" xfId="1" applyNumberFormat="1" applyFont="1" applyBorder="1"/>
    <xf numFmtId="164" fontId="3" fillId="0" borderId="3" xfId="1" applyNumberFormat="1" applyFont="1" applyBorder="1"/>
    <xf numFmtId="2" fontId="3" fillId="4" borderId="3" xfId="1" applyNumberFormat="1" applyFont="1" applyFill="1" applyBorder="1"/>
    <xf numFmtId="165" fontId="3" fillId="0" borderId="0" xfId="1" applyNumberFormat="1" applyFont="1"/>
    <xf numFmtId="3" fontId="3" fillId="0" borderId="3" xfId="1" applyNumberFormat="1" applyFont="1" applyBorder="1" applyAlignment="1">
      <alignment horizontal="left"/>
    </xf>
    <xf numFmtId="0" fontId="3" fillId="0" borderId="3" xfId="1" applyFont="1" applyBorder="1"/>
    <xf numFmtId="3" fontId="3" fillId="0" borderId="0" xfId="1" applyNumberFormat="1" applyFont="1" applyAlignment="1">
      <alignment horizontal="left"/>
    </xf>
    <xf numFmtId="4" fontId="3" fillId="0" borderId="0" xfId="1" applyNumberFormat="1" applyFont="1"/>
    <xf numFmtId="3" fontId="3" fillId="0" borderId="4" xfId="1" applyNumberFormat="1" applyFont="1" applyBorder="1" applyAlignment="1">
      <alignment horizontal="left" wrapText="1"/>
    </xf>
    <xf numFmtId="4" fontId="3" fillId="0" borderId="4" xfId="1" applyNumberFormat="1" applyFont="1" applyBorder="1"/>
    <xf numFmtId="2" fontId="3" fillId="0" borderId="4" xfId="1" applyNumberFormat="1" applyFont="1" applyBorder="1"/>
    <xf numFmtId="165" fontId="3" fillId="0" borderId="4" xfId="1" applyNumberFormat="1" applyFont="1" applyBorder="1"/>
    <xf numFmtId="164" fontId="3" fillId="0" borderId="4" xfId="1" applyNumberFormat="1" applyFont="1" applyBorder="1"/>
    <xf numFmtId="0" fontId="3" fillId="0" borderId="0" xfId="1" applyFont="1" applyAlignment="1">
      <alignment wrapText="1"/>
    </xf>
  </cellXfs>
  <cellStyles count="2">
    <cellStyle name="Normal" xfId="0" builtinId="0"/>
    <cellStyle name="Normal 2" xfId="1" xr:uid="{E62E928C-DA7B-4ED8-B69B-46DC98F66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114301</xdr:colOff>
      <xdr:row>0</xdr:row>
      <xdr:rowOff>28576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6BCBB23F-5A72-45A6-83A7-ADB2BA41A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26" y="2857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FINAL/FINAL%20GSA%20FY2023%206.16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3 GSA"/>
      <sheetName val="Need Calc"/>
      <sheetName val="Alternative Need"/>
      <sheetName val="State Aid Fall Enroll"/>
      <sheetName val="AI Activites"/>
      <sheetName val="ELL"/>
      <sheetName val="ARSD 24.17.03.07"/>
      <sheetName val="OTHER REV 2023"/>
      <sheetName val="Pay 2022"/>
      <sheetName val="Pay 2023"/>
      <sheetName val="Gaming Adjustment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FC78-6E1C-487A-814C-25D07013408B}">
  <sheetPr>
    <pageSetUpPr fitToPage="1"/>
  </sheetPr>
  <dimension ref="A1:Q160"/>
  <sheetViews>
    <sheetView showGridLines="0" tabSelected="1" zoomScaleNormal="100" workbookViewId="0">
      <pane ySplit="5" topLeftCell="A6" activePane="bottomLeft" state="frozen"/>
      <selection pane="bottomLeft" activeCell="A5" sqref="A5"/>
    </sheetView>
  </sheetViews>
  <sheetFormatPr defaultColWidth="9.140625" defaultRowHeight="12.75" x14ac:dyDescent="0.2"/>
  <cols>
    <col min="1" max="1" width="22.7109375" style="2" customWidth="1"/>
    <col min="2" max="2" width="6.5703125" style="2" bestFit="1" customWidth="1"/>
    <col min="3" max="3" width="9.85546875" style="3" bestFit="1" customWidth="1"/>
    <col min="4" max="4" width="14.28515625" style="3" bestFit="1" customWidth="1"/>
    <col min="5" max="5" width="13.5703125" style="4" customWidth="1"/>
    <col min="6" max="6" width="7" style="3" bestFit="1" customWidth="1"/>
    <col min="7" max="7" width="7.42578125" style="3" bestFit="1" customWidth="1"/>
    <col min="8" max="8" width="6.7109375" style="3" bestFit="1" customWidth="1"/>
    <col min="9" max="9" width="7.42578125" style="3" bestFit="1" customWidth="1"/>
    <col min="10" max="10" width="12.28515625" style="5" bestFit="1" customWidth="1"/>
    <col min="11" max="11" width="12.28515625" style="3" bestFit="1" customWidth="1"/>
    <col min="12" max="12" width="10.85546875" style="3" bestFit="1" customWidth="1"/>
    <col min="13" max="13" width="13.7109375" style="3" bestFit="1" customWidth="1"/>
    <col min="14" max="14" width="11.85546875" style="3" bestFit="1" customWidth="1"/>
    <col min="15" max="15" width="9.5703125" style="5" bestFit="1" customWidth="1"/>
    <col min="16" max="16" width="11.85546875" style="5" bestFit="1" customWidth="1"/>
    <col min="17" max="17" width="10.85546875" style="3" bestFit="1" customWidth="1"/>
    <col min="18" max="16384" width="9.140625" style="3"/>
  </cols>
  <sheetData>
    <row r="1" spans="1:16" ht="18.75" x14ac:dyDescent="0.3">
      <c r="A1" s="1" t="s">
        <v>0</v>
      </c>
    </row>
    <row r="2" spans="1:16" x14ac:dyDescent="0.2">
      <c r="A2" s="6" t="s">
        <v>1</v>
      </c>
      <c r="O2" s="7"/>
    </row>
    <row r="4" spans="1:16" s="14" customFormat="1" x14ac:dyDescent="0.2">
      <c r="A4" s="6" t="s">
        <v>2</v>
      </c>
      <c r="B4" s="8"/>
      <c r="C4" s="8" t="s">
        <v>3</v>
      </c>
      <c r="D4" s="8" t="s">
        <v>3</v>
      </c>
      <c r="E4" s="9" t="s">
        <v>4</v>
      </c>
      <c r="F4" s="10" t="s">
        <v>5</v>
      </c>
      <c r="G4" s="8" t="s">
        <v>6</v>
      </c>
      <c r="H4" s="8" t="s">
        <v>7</v>
      </c>
      <c r="I4" s="8" t="s">
        <v>8</v>
      </c>
      <c r="J4" s="11">
        <v>55756.31</v>
      </c>
      <c r="K4" s="8" t="s">
        <v>9</v>
      </c>
      <c r="L4" s="8" t="s">
        <v>10</v>
      </c>
      <c r="M4" s="12" t="s">
        <v>11</v>
      </c>
      <c r="N4" s="8" t="s">
        <v>12</v>
      </c>
      <c r="O4" s="13" t="s">
        <v>13</v>
      </c>
      <c r="P4" s="13"/>
    </row>
    <row r="5" spans="1:16" ht="63.75" x14ac:dyDescent="0.2">
      <c r="A5" s="15" t="s">
        <v>14</v>
      </c>
      <c r="B5" s="16" t="s">
        <v>15</v>
      </c>
      <c r="C5" s="15" t="s">
        <v>16</v>
      </c>
      <c r="D5" s="15" t="s">
        <v>17</v>
      </c>
      <c r="E5" s="17" t="s">
        <v>18</v>
      </c>
      <c r="F5" s="15" t="s">
        <v>19</v>
      </c>
      <c r="G5" s="18" t="s">
        <v>20</v>
      </c>
      <c r="H5" s="15" t="s">
        <v>21</v>
      </c>
      <c r="I5" s="15" t="s">
        <v>22</v>
      </c>
      <c r="J5" s="19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9" t="s">
        <v>28</v>
      </c>
      <c r="P5" s="19" t="s">
        <v>29</v>
      </c>
    </row>
    <row r="6" spans="1:16" x14ac:dyDescent="0.2">
      <c r="A6" s="20" t="s">
        <v>43</v>
      </c>
      <c r="B6" s="21">
        <v>6001</v>
      </c>
      <c r="C6" s="22">
        <v>4349.66</v>
      </c>
      <c r="D6" s="22">
        <v>0.1</v>
      </c>
      <c r="E6" s="23">
        <v>43.25</v>
      </c>
      <c r="F6" s="23">
        <f>IF((C6+D6)&lt;200,12,IF((C6+D6)&gt;600,15,((C6+D6)*0.0075)+10.5))</f>
        <v>15</v>
      </c>
      <c r="G6" s="23">
        <f>(C6+D6)/F6</f>
        <v>289.98400000000004</v>
      </c>
      <c r="H6" s="23">
        <f>E6/F6</f>
        <v>2.8833333333333333</v>
      </c>
      <c r="I6" s="23">
        <f>G6+H6</f>
        <v>292.86733333333336</v>
      </c>
      <c r="J6" s="24">
        <f>$J$4*1.29</f>
        <v>71925.639899999995</v>
      </c>
      <c r="K6" s="24">
        <f>I6*J6</f>
        <v>21064670.3558066</v>
      </c>
      <c r="L6" s="24">
        <f>K6*0.3878</f>
        <v>8168879.163981799</v>
      </c>
      <c r="M6" s="24">
        <v>6415</v>
      </c>
      <c r="N6" s="24">
        <f>K6+L6+M6</f>
        <v>29239964.519788399</v>
      </c>
      <c r="O6" s="24">
        <v>0</v>
      </c>
      <c r="P6" s="24">
        <f>IF(O6=0,N6,O6)</f>
        <v>29239964.519788399</v>
      </c>
    </row>
    <row r="7" spans="1:16" ht="13.5" customHeight="1" x14ac:dyDescent="0.2">
      <c r="A7" s="25" t="s">
        <v>161</v>
      </c>
      <c r="B7" s="26">
        <v>58003</v>
      </c>
      <c r="C7" s="27">
        <v>226.03</v>
      </c>
      <c r="D7" s="22">
        <v>0</v>
      </c>
      <c r="E7" s="28">
        <v>0.75</v>
      </c>
      <c r="F7" s="28">
        <f>IF((C7+D7)&lt;200,12,IF((C7+D7)&gt;600,15,((C7+D7)*0.0075)+10.5))</f>
        <v>12.195225000000001</v>
      </c>
      <c r="G7" s="28">
        <f>(C7+D7)/F7</f>
        <v>18.534303385136393</v>
      </c>
      <c r="H7" s="28">
        <f>E7/F7</f>
        <v>6.1499480329391211E-2</v>
      </c>
      <c r="I7" s="28">
        <f>G7+H7</f>
        <v>18.595802865465785</v>
      </c>
      <c r="J7" s="29">
        <f>$J$4*1.29</f>
        <v>71925.639899999995</v>
      </c>
      <c r="K7" s="29">
        <f>I7*J7</f>
        <v>1337515.0205528801</v>
      </c>
      <c r="L7" s="29">
        <f>K7*0.3878</f>
        <v>518688.32497040689</v>
      </c>
      <c r="M7" s="29">
        <v>0</v>
      </c>
      <c r="N7" s="29">
        <f>K7+L7+M7</f>
        <v>1856203.3455232871</v>
      </c>
      <c r="O7" s="29">
        <v>0</v>
      </c>
      <c r="P7" s="29">
        <f>IF(O7=0,N7,O7)</f>
        <v>1856203.3455232871</v>
      </c>
    </row>
    <row r="8" spans="1:16" ht="13.5" customHeight="1" x14ac:dyDescent="0.2">
      <c r="A8" s="25" t="s">
        <v>168</v>
      </c>
      <c r="B8" s="26">
        <v>61001</v>
      </c>
      <c r="C8" s="27">
        <v>333</v>
      </c>
      <c r="D8" s="22">
        <v>0</v>
      </c>
      <c r="E8" s="28">
        <v>1.75</v>
      </c>
      <c r="F8" s="28">
        <f>IF((C8+D8)&lt;200,12,IF((C8+D8)&gt;600,15,((C8+D8)*0.0075)+10.5))</f>
        <v>12.9975</v>
      </c>
      <c r="G8" s="28">
        <f>(C8+D8)/F8</f>
        <v>25.620311598384305</v>
      </c>
      <c r="H8" s="28">
        <f>E8/F8</f>
        <v>0.13464127716868629</v>
      </c>
      <c r="I8" s="28">
        <f>G8+H8</f>
        <v>25.754952875552991</v>
      </c>
      <c r="J8" s="29">
        <f>$J$4*1.29</f>
        <v>71925.639899999995</v>
      </c>
      <c r="K8" s="29">
        <f>I8*J8</f>
        <v>1852441.4661684937</v>
      </c>
      <c r="L8" s="29">
        <f>K8*0.3878</f>
        <v>718376.80058014183</v>
      </c>
      <c r="M8" s="29">
        <v>0</v>
      </c>
      <c r="N8" s="29">
        <f>K8+L8+M8</f>
        <v>2570818.2667486356</v>
      </c>
      <c r="O8" s="29">
        <v>0</v>
      </c>
      <c r="P8" s="29">
        <f>IF(O8=0,N8,O8)</f>
        <v>2570818.2667486356</v>
      </c>
    </row>
    <row r="9" spans="1:16" ht="13.5" customHeight="1" x14ac:dyDescent="0.2">
      <c r="A9" s="25" t="s">
        <v>52</v>
      </c>
      <c r="B9" s="26">
        <v>11001</v>
      </c>
      <c r="C9" s="27">
        <v>306</v>
      </c>
      <c r="D9" s="22">
        <v>0</v>
      </c>
      <c r="E9" s="28">
        <v>0.75</v>
      </c>
      <c r="F9" s="28">
        <f>IF((C9+D9)&lt;200,12,IF((C9+D9)&gt;600,15,((C9+D9)*0.0075)+10.5))</f>
        <v>12.795</v>
      </c>
      <c r="G9" s="28">
        <f>(C9+D9)/F9</f>
        <v>23.91559202813599</v>
      </c>
      <c r="H9" s="28">
        <f>E9/F9</f>
        <v>5.8616647127784291E-2</v>
      </c>
      <c r="I9" s="28">
        <f>G9+H9</f>
        <v>23.974208675263775</v>
      </c>
      <c r="J9" s="29">
        <f>$J$4*1.29</f>
        <v>71925.639899999995</v>
      </c>
      <c r="K9" s="29">
        <f>I9*J9</f>
        <v>1724360.3000644781</v>
      </c>
      <c r="L9" s="29">
        <f>K9*0.3878</f>
        <v>668706.92436500452</v>
      </c>
      <c r="M9" s="29">
        <v>0</v>
      </c>
      <c r="N9" s="29">
        <f>K9+L9+M9</f>
        <v>2393067.2244294826</v>
      </c>
      <c r="O9" s="29">
        <v>0</v>
      </c>
      <c r="P9" s="29">
        <f>IF(O9=0,N9,O9)</f>
        <v>2393067.2244294826</v>
      </c>
    </row>
    <row r="10" spans="1:16" ht="13.5" customHeight="1" x14ac:dyDescent="0.2">
      <c r="A10" s="25" t="s">
        <v>107</v>
      </c>
      <c r="B10" s="26">
        <v>38001</v>
      </c>
      <c r="C10" s="27">
        <v>283</v>
      </c>
      <c r="D10" s="22">
        <v>0</v>
      </c>
      <c r="E10" s="28">
        <v>1</v>
      </c>
      <c r="F10" s="28">
        <f>IF((C10+D10)&lt;200,12,IF((C10+D10)&gt;600,15,((C10+D10)*0.0075)+10.5))</f>
        <v>12.6225</v>
      </c>
      <c r="G10" s="28">
        <f>(C10+D10)/F10</f>
        <v>22.420281243810656</v>
      </c>
      <c r="H10" s="28">
        <f>E10/F10</f>
        <v>7.9223608635373338E-2</v>
      </c>
      <c r="I10" s="28">
        <f>G10+H10</f>
        <v>22.49950485244603</v>
      </c>
      <c r="J10" s="29">
        <f>$J$4*1.29</f>
        <v>71925.639899999995</v>
      </c>
      <c r="K10" s="29">
        <f>I10*J10</f>
        <v>1618291.2839453358</v>
      </c>
      <c r="L10" s="29">
        <f>K10*0.3878</f>
        <v>627573.35991400119</v>
      </c>
      <c r="M10" s="29">
        <v>0</v>
      </c>
      <c r="N10" s="29">
        <f>K10+L10+M10</f>
        <v>2245864.6438593371</v>
      </c>
      <c r="O10" s="29">
        <v>0</v>
      </c>
      <c r="P10" s="29">
        <f>IF(O10=0,N10,O10)</f>
        <v>2245864.6438593371</v>
      </c>
    </row>
    <row r="11" spans="1:16" ht="13.5" customHeight="1" x14ac:dyDescent="0.2">
      <c r="A11" s="25" t="s">
        <v>76</v>
      </c>
      <c r="B11" s="26">
        <v>21001</v>
      </c>
      <c r="C11" s="27">
        <v>187.8</v>
      </c>
      <c r="D11" s="22">
        <v>0</v>
      </c>
      <c r="E11" s="28">
        <v>0.25</v>
      </c>
      <c r="F11" s="28">
        <f>IF((C11+D11)&lt;200,12,IF((C11+D11)&gt;600,15,((C11+D11)*0.0075)+10.5))</f>
        <v>12</v>
      </c>
      <c r="G11" s="28">
        <f>(C11+D11)/F11</f>
        <v>15.65</v>
      </c>
      <c r="H11" s="28">
        <f>E11/F11</f>
        <v>2.0833333333333332E-2</v>
      </c>
      <c r="I11" s="28">
        <f>G11+H11</f>
        <v>15.670833333333334</v>
      </c>
      <c r="J11" s="29">
        <f>$J$4*1.29</f>
        <v>71925.639899999995</v>
      </c>
      <c r="K11" s="29">
        <f>I11*J11</f>
        <v>1127134.7152662501</v>
      </c>
      <c r="L11" s="29">
        <f>K11*0.3878</f>
        <v>437102.84258025174</v>
      </c>
      <c r="M11" s="29">
        <v>0</v>
      </c>
      <c r="N11" s="29">
        <f>K11+L11+M11</f>
        <v>1564237.5578465019</v>
      </c>
      <c r="O11" s="29">
        <v>0</v>
      </c>
      <c r="P11" s="29">
        <f>IF(O11=0,N11,O11)</f>
        <v>1564237.5578465019</v>
      </c>
    </row>
    <row r="12" spans="1:16" ht="13.5" customHeight="1" x14ac:dyDescent="0.2">
      <c r="A12" s="25" t="s">
        <v>36</v>
      </c>
      <c r="B12" s="26">
        <v>4001</v>
      </c>
      <c r="C12" s="27">
        <v>213.2</v>
      </c>
      <c r="D12" s="22">
        <v>0</v>
      </c>
      <c r="E12" s="28">
        <v>0.25</v>
      </c>
      <c r="F12" s="28">
        <f>IF((C12+D12)&lt;200,12,IF((C12+D12)&gt;600,15,((C12+D12)*0.0075)+10.5))</f>
        <v>12.099</v>
      </c>
      <c r="G12" s="28">
        <f>(C12+D12)/F12</f>
        <v>17.621291015786426</v>
      </c>
      <c r="H12" s="28">
        <f>E12/F12</f>
        <v>2.0662864699561946E-2</v>
      </c>
      <c r="I12" s="28">
        <f>G12+H12</f>
        <v>17.641953880485989</v>
      </c>
      <c r="J12" s="29">
        <f>$J$4*1.29</f>
        <v>71925.639899999995</v>
      </c>
      <c r="K12" s="29">
        <f>I12*J12</f>
        <v>1268908.8219402428</v>
      </c>
      <c r="L12" s="29">
        <f>K12*0.3878</f>
        <v>492082.84114842612</v>
      </c>
      <c r="M12" s="29">
        <v>0</v>
      </c>
      <c r="N12" s="29">
        <f>K12+L12+M12</f>
        <v>1760991.6630886688</v>
      </c>
      <c r="O12" s="29">
        <v>0</v>
      </c>
      <c r="P12" s="29">
        <f>IF(O12=0,N12,O12)</f>
        <v>1760991.6630886688</v>
      </c>
    </row>
    <row r="13" spans="1:16" ht="13.5" customHeight="1" x14ac:dyDescent="0.2">
      <c r="A13" s="25" t="s">
        <v>132</v>
      </c>
      <c r="B13" s="26">
        <v>49001</v>
      </c>
      <c r="C13" s="27">
        <v>578.25</v>
      </c>
      <c r="D13" s="22">
        <v>0</v>
      </c>
      <c r="E13" s="28">
        <v>2</v>
      </c>
      <c r="F13" s="28">
        <f>IF((C13+D13)&lt;200,12,IF((C13+D13)&gt;600,15,((C13+D13)*0.0075)+10.5))</f>
        <v>14.836874999999999</v>
      </c>
      <c r="G13" s="28">
        <f>(C13+D13)/F13</f>
        <v>38.973840515607229</v>
      </c>
      <c r="H13" s="28">
        <f>E13/F13</f>
        <v>0.13479927545389445</v>
      </c>
      <c r="I13" s="28">
        <f>G13+H13</f>
        <v>39.108639791061123</v>
      </c>
      <c r="J13" s="29">
        <f>$J$4*1.29</f>
        <v>71925.639899999995</v>
      </c>
      <c r="K13" s="29">
        <f>I13*J13</f>
        <v>2812913.9425906735</v>
      </c>
      <c r="L13" s="29">
        <f>K13*0.3878</f>
        <v>1090848.0269366631</v>
      </c>
      <c r="M13" s="29">
        <v>0</v>
      </c>
      <c r="N13" s="29">
        <f>K13+L13+M13</f>
        <v>3903761.9695273368</v>
      </c>
      <c r="O13" s="29">
        <v>0</v>
      </c>
      <c r="P13" s="29">
        <f>IF(O13=0,N13,O13)</f>
        <v>3903761.9695273368</v>
      </c>
    </row>
    <row r="14" spans="1:16" ht="13.5" customHeight="1" x14ac:dyDescent="0.2">
      <c r="A14" s="25" t="s">
        <v>49</v>
      </c>
      <c r="B14" s="26">
        <v>9001</v>
      </c>
      <c r="C14" s="27">
        <v>1332.8</v>
      </c>
      <c r="D14" s="22">
        <v>0.2</v>
      </c>
      <c r="E14" s="28">
        <v>2</v>
      </c>
      <c r="F14" s="28">
        <f>IF((C14+D14)&lt;200,12,IF((C14+D14)&gt;600,15,((C14+D14)*0.0075)+10.5))</f>
        <v>15</v>
      </c>
      <c r="G14" s="28">
        <f>(C14+D14)/F14</f>
        <v>88.86666666666666</v>
      </c>
      <c r="H14" s="28">
        <f>E14/F14</f>
        <v>0.13333333333333333</v>
      </c>
      <c r="I14" s="28">
        <f>G14+H14</f>
        <v>89</v>
      </c>
      <c r="J14" s="29">
        <f>$J$4*1.29</f>
        <v>71925.639899999995</v>
      </c>
      <c r="K14" s="29">
        <f>I14*J14</f>
        <v>6401381.9510999992</v>
      </c>
      <c r="L14" s="29">
        <f>K14*0.3878</f>
        <v>2482455.9206365794</v>
      </c>
      <c r="M14" s="29">
        <v>0</v>
      </c>
      <c r="N14" s="29">
        <f>K14+L14+M14</f>
        <v>8883837.8717365786</v>
      </c>
      <c r="O14" s="29">
        <v>0</v>
      </c>
      <c r="P14" s="29">
        <f>IF(O14=0,N14,O14)</f>
        <v>8883837.8717365786</v>
      </c>
    </row>
    <row r="15" spans="1:16" ht="13.5" customHeight="1" x14ac:dyDescent="0.2">
      <c r="A15" s="25" t="s">
        <v>35</v>
      </c>
      <c r="B15" s="26">
        <v>3001</v>
      </c>
      <c r="C15" s="27">
        <v>467</v>
      </c>
      <c r="D15" s="22">
        <v>0</v>
      </c>
      <c r="E15" s="28">
        <v>0</v>
      </c>
      <c r="F15" s="28">
        <f>IF((C15+D15)&lt;200,12,IF((C15+D15)&gt;600,15,((C15+D15)*0.0075)+10.5))</f>
        <v>14.0025</v>
      </c>
      <c r="G15" s="28">
        <f>(C15+D15)/F15</f>
        <v>33.351187287984288</v>
      </c>
      <c r="H15" s="28">
        <f>E15/F15</f>
        <v>0</v>
      </c>
      <c r="I15" s="28">
        <f>G15+H15</f>
        <v>33.351187287984288</v>
      </c>
      <c r="J15" s="29">
        <f>$J$4*1.29</f>
        <v>71925.639899999995</v>
      </c>
      <c r="K15" s="29">
        <f>I15*J15</f>
        <v>2398805.4871130153</v>
      </c>
      <c r="L15" s="29">
        <f>K15*0.3878</f>
        <v>930256.76790242724</v>
      </c>
      <c r="M15" s="29">
        <v>0</v>
      </c>
      <c r="N15" s="29">
        <f>K15+L15+M15</f>
        <v>3329062.2550154426</v>
      </c>
      <c r="O15" s="29">
        <v>0</v>
      </c>
      <c r="P15" s="29">
        <f>IF(O15=0,N15,O15)</f>
        <v>3329062.2550154426</v>
      </c>
    </row>
    <row r="16" spans="1:16" ht="13.5" customHeight="1" x14ac:dyDescent="0.2">
      <c r="A16" s="25" t="s">
        <v>169</v>
      </c>
      <c r="B16" s="26">
        <v>61002</v>
      </c>
      <c r="C16" s="27">
        <v>709.95</v>
      </c>
      <c r="D16" s="22">
        <v>0.1</v>
      </c>
      <c r="E16" s="28">
        <v>6.25</v>
      </c>
      <c r="F16" s="28">
        <f>IF((C16+D16)&lt;200,12,IF((C16+D16)&gt;600,15,((C16+D16)*0.0075)+10.5))</f>
        <v>15</v>
      </c>
      <c r="G16" s="28">
        <f>(C16+D16)/F16</f>
        <v>47.336666666666673</v>
      </c>
      <c r="H16" s="28">
        <f>E16/F16</f>
        <v>0.41666666666666669</v>
      </c>
      <c r="I16" s="28">
        <f>G16+H16</f>
        <v>47.753333333333337</v>
      </c>
      <c r="J16" s="29">
        <f>$J$4*1.29</f>
        <v>71925.639899999995</v>
      </c>
      <c r="K16" s="29">
        <f>I16*J16</f>
        <v>3434689.057358</v>
      </c>
      <c r="L16" s="29">
        <f>K16*0.3878</f>
        <v>1331972.4164434322</v>
      </c>
      <c r="M16" s="29">
        <v>0</v>
      </c>
      <c r="N16" s="29">
        <f>K16+L16+M16</f>
        <v>4766661.4738014322</v>
      </c>
      <c r="O16" s="29">
        <v>0</v>
      </c>
      <c r="P16" s="29">
        <f>IF(O16=0,N16,O16)</f>
        <v>4766661.4738014322</v>
      </c>
    </row>
    <row r="17" spans="1:16" ht="13.5" customHeight="1" x14ac:dyDescent="0.2">
      <c r="A17" s="25" t="s">
        <v>85</v>
      </c>
      <c r="B17" s="26">
        <v>25001</v>
      </c>
      <c r="C17" s="27">
        <v>74</v>
      </c>
      <c r="D17" s="22">
        <v>0</v>
      </c>
      <c r="E17" s="28">
        <v>0</v>
      </c>
      <c r="F17" s="28">
        <f>IF((C17+D17)&lt;200,12,IF((C17+D17)&gt;600,15,((C17+D17)*0.0075)+10.5))</f>
        <v>12</v>
      </c>
      <c r="G17" s="28">
        <f>(C17+D17)/F17</f>
        <v>6.166666666666667</v>
      </c>
      <c r="H17" s="28">
        <f>E17/F17</f>
        <v>0</v>
      </c>
      <c r="I17" s="28">
        <f>G17+H17</f>
        <v>6.166666666666667</v>
      </c>
      <c r="J17" s="29">
        <f>$J$4*1.29</f>
        <v>71925.639899999995</v>
      </c>
      <c r="K17" s="29">
        <f>I17*J17</f>
        <v>443541.44604999997</v>
      </c>
      <c r="L17" s="29">
        <f>K17*0.3878</f>
        <v>172005.37277818998</v>
      </c>
      <c r="M17" s="29">
        <v>0</v>
      </c>
      <c r="N17" s="29">
        <f>K17+L17+M17</f>
        <v>615546.81882818998</v>
      </c>
      <c r="O17" s="29">
        <v>0</v>
      </c>
      <c r="P17" s="29">
        <f>IF(O17=0,N17,O17)</f>
        <v>615546.81882818998</v>
      </c>
    </row>
    <row r="18" spans="1:16" ht="13.5" customHeight="1" x14ac:dyDescent="0.2">
      <c r="A18" s="25" t="s">
        <v>146</v>
      </c>
      <c r="B18" s="26">
        <v>52001</v>
      </c>
      <c r="C18" s="27">
        <v>134.4</v>
      </c>
      <c r="D18" s="22">
        <v>1</v>
      </c>
      <c r="E18" s="28">
        <v>0</v>
      </c>
      <c r="F18" s="28">
        <f>IF((C18+D18)&lt;200,12,IF((C18+D18)&gt;600,15,((C18+D18)*0.0075)+10.5))</f>
        <v>12</v>
      </c>
      <c r="G18" s="28">
        <f>(C18+D18)/F18</f>
        <v>11.283333333333333</v>
      </c>
      <c r="H18" s="28">
        <f>E18/F18</f>
        <v>0</v>
      </c>
      <c r="I18" s="28">
        <f>G18+H18</f>
        <v>11.283333333333333</v>
      </c>
      <c r="J18" s="29">
        <f>$J$4*1.29</f>
        <v>71925.639899999995</v>
      </c>
      <c r="K18" s="29">
        <f>I18*J18</f>
        <v>811560.9702049999</v>
      </c>
      <c r="L18" s="29">
        <f>K18*0.3878</f>
        <v>314723.34424549894</v>
      </c>
      <c r="M18" s="29">
        <v>0</v>
      </c>
      <c r="N18" s="29">
        <f>K18+L18+M18</f>
        <v>1126284.3144504989</v>
      </c>
      <c r="O18" s="29">
        <v>0</v>
      </c>
      <c r="P18" s="29">
        <f>IF(O18=0,N18,O18)</f>
        <v>1126284.3144504989</v>
      </c>
    </row>
    <row r="19" spans="1:16" ht="13.5" customHeight="1" x14ac:dyDescent="0.2">
      <c r="A19" s="25" t="s">
        <v>37</v>
      </c>
      <c r="B19" s="26">
        <v>4002</v>
      </c>
      <c r="C19" s="27">
        <v>551</v>
      </c>
      <c r="D19" s="22">
        <v>0</v>
      </c>
      <c r="E19" s="28">
        <v>4.25</v>
      </c>
      <c r="F19" s="28">
        <f>IF((C19+D19)&lt;200,12,IF((C19+D19)&gt;600,15,((C19+D19)*0.0075)+10.5))</f>
        <v>14.6325</v>
      </c>
      <c r="G19" s="28">
        <f>(C19+D19)/F19</f>
        <v>37.655902955749191</v>
      </c>
      <c r="H19" s="28">
        <f>E19/F19</f>
        <v>0.29044934221766616</v>
      </c>
      <c r="I19" s="28">
        <f>G19+H19</f>
        <v>37.946352297966854</v>
      </c>
      <c r="J19" s="29">
        <f>$J$4*1.29</f>
        <v>71925.639899999995</v>
      </c>
      <c r="K19" s="29">
        <f>I19*J19</f>
        <v>2729315.6709021013</v>
      </c>
      <c r="L19" s="29">
        <f>K19*0.3878</f>
        <v>1058428.6171758347</v>
      </c>
      <c r="M19" s="29">
        <v>0</v>
      </c>
      <c r="N19" s="29">
        <f>K19+L19+M19</f>
        <v>3787744.288077936</v>
      </c>
      <c r="O19" s="29">
        <v>0</v>
      </c>
      <c r="P19" s="29">
        <f>IF(O19=0,N19,O19)</f>
        <v>3787744.288077936</v>
      </c>
    </row>
    <row r="20" spans="1:16" ht="13.5" customHeight="1" x14ac:dyDescent="0.2">
      <c r="A20" s="25" t="s">
        <v>78</v>
      </c>
      <c r="B20" s="26">
        <v>22001</v>
      </c>
      <c r="C20" s="27">
        <v>112</v>
      </c>
      <c r="D20" s="22">
        <v>0</v>
      </c>
      <c r="E20" s="28">
        <v>0</v>
      </c>
      <c r="F20" s="28">
        <f>IF((C20+D20)&lt;200,12,IF((C20+D20)&gt;600,15,((C20+D20)*0.0075)+10.5))</f>
        <v>12</v>
      </c>
      <c r="G20" s="28">
        <f>(C20+D20)/F20</f>
        <v>9.3333333333333339</v>
      </c>
      <c r="H20" s="28">
        <f>E20/F20</f>
        <v>0</v>
      </c>
      <c r="I20" s="28">
        <f>G20+H20</f>
        <v>9.3333333333333339</v>
      </c>
      <c r="J20" s="29">
        <f>$J$4*1.29</f>
        <v>71925.639899999995</v>
      </c>
      <c r="K20" s="29">
        <f>I20*J20</f>
        <v>671305.97239999997</v>
      </c>
      <c r="L20" s="29">
        <f>K20*0.3878</f>
        <v>260332.45609671998</v>
      </c>
      <c r="M20" s="29">
        <v>0</v>
      </c>
      <c r="N20" s="29">
        <f>K20+L20+M20</f>
        <v>931638.42849671992</v>
      </c>
      <c r="O20" s="29">
        <v>0</v>
      </c>
      <c r="P20" s="29">
        <f>IF(O20=0,N20,O20)</f>
        <v>931638.42849671992</v>
      </c>
    </row>
    <row r="21" spans="1:16" ht="13.5" customHeight="1" x14ac:dyDescent="0.2">
      <c r="A21" s="25" t="s">
        <v>133</v>
      </c>
      <c r="B21" s="26">
        <v>49002</v>
      </c>
      <c r="C21" s="27">
        <v>4981.6499999999996</v>
      </c>
      <c r="D21" s="22">
        <v>0.2</v>
      </c>
      <c r="E21" s="28">
        <v>15.75</v>
      </c>
      <c r="F21" s="28">
        <f>IF((C21+D21)&lt;200,12,IF((C21+D21)&gt;600,15,((C21+D21)*0.0075)+10.5))</f>
        <v>15</v>
      </c>
      <c r="G21" s="28">
        <f>(C21+D21)/F21</f>
        <v>332.12333333333328</v>
      </c>
      <c r="H21" s="28">
        <f>E21/F21</f>
        <v>1.05</v>
      </c>
      <c r="I21" s="28">
        <f>G21+H21</f>
        <v>333.17333333333329</v>
      </c>
      <c r="J21" s="29">
        <f>$J$4*1.29</f>
        <v>71925.639899999995</v>
      </c>
      <c r="K21" s="29">
        <f>I21*J21</f>
        <v>23963705.197615996</v>
      </c>
      <c r="L21" s="29">
        <f>K21*0.3878</f>
        <v>9293124.8756354824</v>
      </c>
      <c r="M21" s="29">
        <v>0</v>
      </c>
      <c r="N21" s="29">
        <f>K21+L21+M21</f>
        <v>33256830.073251478</v>
      </c>
      <c r="O21" s="29">
        <v>0</v>
      </c>
      <c r="P21" s="29">
        <f>IF(O21=0,N21,O21)</f>
        <v>33256830.073251478</v>
      </c>
    </row>
    <row r="22" spans="1:16" ht="13.5" customHeight="1" x14ac:dyDescent="0.2">
      <c r="A22" s="25" t="s">
        <v>96</v>
      </c>
      <c r="B22" s="26">
        <v>30003</v>
      </c>
      <c r="C22" s="27">
        <v>327</v>
      </c>
      <c r="D22" s="22">
        <v>0</v>
      </c>
      <c r="E22" s="28">
        <v>0.75</v>
      </c>
      <c r="F22" s="28">
        <f>IF((C22+D22)&lt;200,12,IF((C22+D22)&gt;600,15,((C22+D22)*0.0075)+10.5))</f>
        <v>12.952500000000001</v>
      </c>
      <c r="G22" s="28">
        <f>(C22+D22)/F22</f>
        <v>25.246091488129704</v>
      </c>
      <c r="H22" s="28">
        <f>E22/F22</f>
        <v>5.790387955993051E-2</v>
      </c>
      <c r="I22" s="28">
        <f>G22+H22</f>
        <v>25.303995367689634</v>
      </c>
      <c r="J22" s="29">
        <f>$J$4*1.29</f>
        <v>71925.639899999995</v>
      </c>
      <c r="K22" s="29">
        <f>I22*J22</f>
        <v>1820006.0588477126</v>
      </c>
      <c r="L22" s="29">
        <f>K22*0.3878</f>
        <v>705798.34962114284</v>
      </c>
      <c r="M22" s="29">
        <v>0</v>
      </c>
      <c r="N22" s="29">
        <f>K22+L22+M22</f>
        <v>2525804.4084688555</v>
      </c>
      <c r="O22" s="29">
        <v>0</v>
      </c>
      <c r="P22" s="29">
        <f>IF(O22=0,N22,O22)</f>
        <v>2525804.4084688555</v>
      </c>
    </row>
    <row r="23" spans="1:16" ht="13.5" customHeight="1" x14ac:dyDescent="0.2">
      <c r="A23" s="25" t="s">
        <v>126</v>
      </c>
      <c r="B23" s="26">
        <v>45004</v>
      </c>
      <c r="C23" s="27">
        <v>477.13</v>
      </c>
      <c r="D23" s="22">
        <v>0</v>
      </c>
      <c r="E23" s="28">
        <v>5</v>
      </c>
      <c r="F23" s="28">
        <f>IF((C23+D23)&lt;200,12,IF((C23+D23)&gt;600,15,((C23+D23)*0.0075)+10.5))</f>
        <v>14.078474999999999</v>
      </c>
      <c r="G23" s="28">
        <f>(C23+D23)/F23</f>
        <v>33.890744558625848</v>
      </c>
      <c r="H23" s="28">
        <f>E23/F23</f>
        <v>0.35515210276681247</v>
      </c>
      <c r="I23" s="28">
        <f>G23+H23</f>
        <v>34.245896661392663</v>
      </c>
      <c r="J23" s="29">
        <f>$J$4*1.29</f>
        <v>71925.639899999995</v>
      </c>
      <c r="K23" s="29">
        <f>I23*J23</f>
        <v>2463158.0313199409</v>
      </c>
      <c r="L23" s="29">
        <f>K23*0.3878</f>
        <v>955212.68454587308</v>
      </c>
      <c r="M23" s="29">
        <v>0</v>
      </c>
      <c r="N23" s="29">
        <f>K23+L23+M23</f>
        <v>3418370.7158658141</v>
      </c>
      <c r="O23" s="29">
        <v>0</v>
      </c>
      <c r="P23" s="29">
        <f>IF(O23=0,N23,O23)</f>
        <v>3418370.7158658141</v>
      </c>
    </row>
    <row r="24" spans="1:16" ht="13.5" customHeight="1" x14ac:dyDescent="0.2">
      <c r="A24" s="25" t="s">
        <v>39</v>
      </c>
      <c r="B24" s="26">
        <v>5001</v>
      </c>
      <c r="C24" s="27">
        <v>3441.29</v>
      </c>
      <c r="D24" s="22">
        <v>0.4</v>
      </c>
      <c r="E24" s="28">
        <v>23</v>
      </c>
      <c r="F24" s="28">
        <f>IF((C24+D24)&lt;200,12,IF((C24+D24)&gt;600,15,((C24+D24)*0.0075)+10.5))</f>
        <v>15</v>
      </c>
      <c r="G24" s="28">
        <f>(C24+D24)/F24</f>
        <v>229.446</v>
      </c>
      <c r="H24" s="28">
        <f>E24/F24</f>
        <v>1.5333333333333334</v>
      </c>
      <c r="I24" s="28">
        <f>G24+H24</f>
        <v>230.97933333333333</v>
      </c>
      <c r="J24" s="29">
        <f>$J$4*1.29</f>
        <v>71925.639899999995</v>
      </c>
      <c r="K24" s="29">
        <f>I24*J24</f>
        <v>16613336.353675399</v>
      </c>
      <c r="L24" s="29">
        <f>K24*0.3878</f>
        <v>6442651.8379553193</v>
      </c>
      <c r="M24" s="29">
        <v>0</v>
      </c>
      <c r="N24" s="29">
        <f>K24+L24+M24</f>
        <v>23055988.191630717</v>
      </c>
      <c r="O24" s="29">
        <v>0</v>
      </c>
      <c r="P24" s="29">
        <f>IF(O24=0,N24,O24)</f>
        <v>23055988.191630717</v>
      </c>
    </row>
    <row r="25" spans="1:16" ht="13.5" customHeight="1" x14ac:dyDescent="0.2">
      <c r="A25" s="25" t="s">
        <v>87</v>
      </c>
      <c r="B25" s="26">
        <v>26002</v>
      </c>
      <c r="C25" s="27">
        <v>221.6</v>
      </c>
      <c r="D25" s="22">
        <v>0.1</v>
      </c>
      <c r="E25" s="28">
        <v>0</v>
      </c>
      <c r="F25" s="28">
        <f>IF((C25+D25)&lt;200,12,IF((C25+D25)&gt;600,15,((C25+D25)*0.0075)+10.5))</f>
        <v>12.162749999999999</v>
      </c>
      <c r="G25" s="28">
        <f>(C25+D25)/F25</f>
        <v>18.227785657026576</v>
      </c>
      <c r="H25" s="28">
        <f>E25/F25</f>
        <v>0</v>
      </c>
      <c r="I25" s="28">
        <f>G25+H25</f>
        <v>18.227785657026576</v>
      </c>
      <c r="J25" s="29">
        <f>$J$4*1.29</f>
        <v>71925.639899999995</v>
      </c>
      <c r="K25" s="29">
        <f>I25*J25</f>
        <v>1311045.1473416784</v>
      </c>
      <c r="L25" s="29">
        <f>K25*0.3878</f>
        <v>508423.30813910282</v>
      </c>
      <c r="M25" s="29">
        <v>0</v>
      </c>
      <c r="N25" s="29">
        <f>K25+L25+M25</f>
        <v>1819468.4554807812</v>
      </c>
      <c r="O25" s="29">
        <v>0</v>
      </c>
      <c r="P25" s="29">
        <f>IF(O25=0,N25,O25)</f>
        <v>1819468.4554807812</v>
      </c>
    </row>
    <row r="26" spans="1:16" ht="13.5" customHeight="1" x14ac:dyDescent="0.2">
      <c r="A26" s="25" t="s">
        <v>121</v>
      </c>
      <c r="B26" s="26">
        <v>43001</v>
      </c>
      <c r="C26" s="27">
        <v>277.63</v>
      </c>
      <c r="D26" s="22">
        <v>0</v>
      </c>
      <c r="E26" s="28">
        <v>0.5</v>
      </c>
      <c r="F26" s="28">
        <f>IF((C26+D26)&lt;200,12,IF((C26+D26)&gt;600,15,((C26+D26)*0.0075)+10.5))</f>
        <v>12.582224999999999</v>
      </c>
      <c r="G26" s="28">
        <f>(C26+D26)/F26</f>
        <v>22.065254754226697</v>
      </c>
      <c r="H26" s="28">
        <f>E26/F26</f>
        <v>3.9738599492538086E-2</v>
      </c>
      <c r="I26" s="28">
        <f>G26+H26</f>
        <v>22.104993353719234</v>
      </c>
      <c r="J26" s="29">
        <f>$J$4*1.29</f>
        <v>71925.639899999995</v>
      </c>
      <c r="K26" s="29">
        <f>I26*J26</f>
        <v>1589915.7919515029</v>
      </c>
      <c r="L26" s="29">
        <f>K26*0.3878</f>
        <v>616569.3441187928</v>
      </c>
      <c r="M26" s="29">
        <v>0</v>
      </c>
      <c r="N26" s="29">
        <f>K26+L26+M26</f>
        <v>2206485.1360702957</v>
      </c>
      <c r="O26" s="29">
        <v>0</v>
      </c>
      <c r="P26" s="29">
        <f>IF(O26=0,N26,O26)</f>
        <v>2206485.1360702957</v>
      </c>
    </row>
    <row r="27" spans="1:16" ht="13.5" customHeight="1" x14ac:dyDescent="0.2">
      <c r="A27" s="25" t="s">
        <v>116</v>
      </c>
      <c r="B27" s="26">
        <v>41001</v>
      </c>
      <c r="C27" s="27">
        <v>879.55</v>
      </c>
      <c r="D27" s="22">
        <v>0</v>
      </c>
      <c r="E27" s="28">
        <v>1</v>
      </c>
      <c r="F27" s="28">
        <f>IF((C27+D27)&lt;200,12,IF((C27+D27)&gt;600,15,((C27+D27)*0.0075)+10.5))</f>
        <v>15</v>
      </c>
      <c r="G27" s="28">
        <f>(C27+D27)/F27</f>
        <v>58.636666666666663</v>
      </c>
      <c r="H27" s="28">
        <f>E27/F27</f>
        <v>6.6666666666666666E-2</v>
      </c>
      <c r="I27" s="28">
        <f>G27+H27</f>
        <v>58.703333333333333</v>
      </c>
      <c r="J27" s="29">
        <f>$J$4*1.29</f>
        <v>71925.639899999995</v>
      </c>
      <c r="K27" s="29">
        <f>I27*J27</f>
        <v>4222274.8142629992</v>
      </c>
      <c r="L27" s="29">
        <f>K27*0.3878</f>
        <v>1637398.1729711911</v>
      </c>
      <c r="M27" s="29">
        <v>5776</v>
      </c>
      <c r="N27" s="29">
        <f>K27+L27+M27</f>
        <v>5865448.9872341901</v>
      </c>
      <c r="O27" s="29">
        <v>0</v>
      </c>
      <c r="P27" s="29">
        <f>IF(O27=0,N27,O27)</f>
        <v>5865448.9872341901</v>
      </c>
    </row>
    <row r="28" spans="1:16" ht="13.5" customHeight="1" x14ac:dyDescent="0.2">
      <c r="A28" s="25" t="s">
        <v>91</v>
      </c>
      <c r="B28" s="26">
        <v>28001</v>
      </c>
      <c r="C28" s="27">
        <v>330</v>
      </c>
      <c r="D28" s="22">
        <v>0</v>
      </c>
      <c r="E28" s="28">
        <v>4.5</v>
      </c>
      <c r="F28" s="28">
        <f>IF((C28+D28)&lt;200,12,IF((C28+D28)&gt;600,15,((C28+D28)*0.0075)+10.5))</f>
        <v>12.975</v>
      </c>
      <c r="G28" s="28">
        <f>(C28+D28)/F28</f>
        <v>25.433526011560694</v>
      </c>
      <c r="H28" s="28">
        <f>E28/F28</f>
        <v>0.34682080924855491</v>
      </c>
      <c r="I28" s="28">
        <f>G28+H28</f>
        <v>25.78034682080925</v>
      </c>
      <c r="J28" s="29">
        <f>$J$4*1.29</f>
        <v>71925.639899999995</v>
      </c>
      <c r="K28" s="29">
        <f>I28*J28</f>
        <v>1854267.9419306358</v>
      </c>
      <c r="L28" s="29">
        <f>K28*0.3878</f>
        <v>719085.1078807005</v>
      </c>
      <c r="M28" s="29">
        <v>0</v>
      </c>
      <c r="N28" s="29">
        <f>K28+L28+M28</f>
        <v>2573353.0498113362</v>
      </c>
      <c r="O28" s="29">
        <v>0</v>
      </c>
      <c r="P28" s="29">
        <f>IF(O28=0,N28,O28)</f>
        <v>2573353.0498113362</v>
      </c>
    </row>
    <row r="29" spans="1:16" ht="13.5" customHeight="1" x14ac:dyDescent="0.2">
      <c r="A29" s="25" t="s">
        <v>164</v>
      </c>
      <c r="B29" s="26">
        <v>60001</v>
      </c>
      <c r="C29" s="27">
        <v>282</v>
      </c>
      <c r="D29" s="22">
        <v>0</v>
      </c>
      <c r="E29" s="28">
        <v>0.25</v>
      </c>
      <c r="F29" s="28">
        <f>IF((C29+D29)&lt;200,12,IF((C29+D29)&gt;600,15,((C29+D29)*0.0075)+10.5))</f>
        <v>12.615</v>
      </c>
      <c r="G29" s="28">
        <f>(C29+D29)/F29</f>
        <v>22.354340071343639</v>
      </c>
      <c r="H29" s="28">
        <f>E29/F29</f>
        <v>1.9817677368212445E-2</v>
      </c>
      <c r="I29" s="28">
        <f>G29+H29</f>
        <v>22.374157748711852</v>
      </c>
      <c r="J29" s="29">
        <f>$J$4*1.29</f>
        <v>71925.639899999995</v>
      </c>
      <c r="K29" s="29">
        <f>I29*J29</f>
        <v>1609275.6132996432</v>
      </c>
      <c r="L29" s="29">
        <f>K29*0.3878</f>
        <v>624077.08283760154</v>
      </c>
      <c r="M29" s="29">
        <v>0</v>
      </c>
      <c r="N29" s="29">
        <f>K29+L29+M29</f>
        <v>2233352.6961372448</v>
      </c>
      <c r="O29" s="29">
        <v>0</v>
      </c>
      <c r="P29" s="29">
        <f>IF(O29=0,N29,O29)</f>
        <v>2233352.6961372448</v>
      </c>
    </row>
    <row r="30" spans="1:16" ht="13.5" customHeight="1" x14ac:dyDescent="0.2">
      <c r="A30" s="25" t="s">
        <v>47</v>
      </c>
      <c r="B30" s="26">
        <v>7001</v>
      </c>
      <c r="C30" s="27">
        <v>855.25</v>
      </c>
      <c r="D30" s="22">
        <v>0</v>
      </c>
      <c r="E30" s="28">
        <v>0.5</v>
      </c>
      <c r="F30" s="28">
        <f>IF((C30+D30)&lt;200,12,IF((C30+D30)&gt;600,15,((C30+D30)*0.0075)+10.5))</f>
        <v>15</v>
      </c>
      <c r="G30" s="28">
        <f>(C30+D30)/F30</f>
        <v>57.016666666666666</v>
      </c>
      <c r="H30" s="28">
        <f>E30/F30</f>
        <v>3.3333333333333333E-2</v>
      </c>
      <c r="I30" s="28">
        <f>G30+H30</f>
        <v>57.05</v>
      </c>
      <c r="J30" s="29">
        <f>$J$4*1.29</f>
        <v>71925.639899999995</v>
      </c>
      <c r="K30" s="29">
        <f>I30*J30</f>
        <v>4103357.7562949993</v>
      </c>
      <c r="L30" s="29">
        <f>K30*0.3878</f>
        <v>1591282.1378912006</v>
      </c>
      <c r="M30" s="29">
        <v>0</v>
      </c>
      <c r="N30" s="29">
        <f>K30+L30+M30</f>
        <v>5694639.8941861996</v>
      </c>
      <c r="O30" s="29">
        <v>0</v>
      </c>
      <c r="P30" s="29">
        <f>IF(O30=0,N30,O30)</f>
        <v>5694639.8941861996</v>
      </c>
    </row>
    <row r="31" spans="1:16" ht="13.5" customHeight="1" x14ac:dyDescent="0.2">
      <c r="A31" s="25" t="s">
        <v>110</v>
      </c>
      <c r="B31" s="26">
        <v>39001</v>
      </c>
      <c r="C31" s="27">
        <v>545</v>
      </c>
      <c r="D31" s="22">
        <v>0</v>
      </c>
      <c r="E31" s="28">
        <v>5.5</v>
      </c>
      <c r="F31" s="28">
        <f>IF((C31+D31)&lt;200,12,IF((C31+D31)&gt;600,15,((C31+D31)*0.0075)+10.5))</f>
        <v>14.587499999999999</v>
      </c>
      <c r="G31" s="28">
        <f>(C31+D31)/F31</f>
        <v>37.360754070265642</v>
      </c>
      <c r="H31" s="28">
        <f>E31/F31</f>
        <v>0.37703513281919454</v>
      </c>
      <c r="I31" s="28">
        <f>G31+H31</f>
        <v>37.737789203084837</v>
      </c>
      <c r="J31" s="29">
        <f>$J$4*1.29</f>
        <v>71925.639899999995</v>
      </c>
      <c r="K31" s="29">
        <f>I31*J31</f>
        <v>2714314.6368431877</v>
      </c>
      <c r="L31" s="29">
        <f>K31*0.3878</f>
        <v>1052611.2161677883</v>
      </c>
      <c r="M31" s="29">
        <v>0</v>
      </c>
      <c r="N31" s="29">
        <f>K31+L31+M31</f>
        <v>3766925.8530109758</v>
      </c>
      <c r="O31" s="29">
        <v>0</v>
      </c>
      <c r="P31" s="29">
        <f>IF(O31=0,N31,O31)</f>
        <v>3766925.8530109758</v>
      </c>
    </row>
    <row r="32" spans="1:16" ht="13.5" customHeight="1" x14ac:dyDescent="0.2">
      <c r="A32" s="25" t="s">
        <v>55</v>
      </c>
      <c r="B32" s="26">
        <v>12002</v>
      </c>
      <c r="C32" s="27">
        <v>450</v>
      </c>
      <c r="D32" s="22">
        <v>0</v>
      </c>
      <c r="E32" s="28">
        <v>19.5</v>
      </c>
      <c r="F32" s="28">
        <f>IF((C32+D32)&lt;200,12,IF((C32+D32)&gt;600,15,((C32+D32)*0.0075)+10.5))</f>
        <v>13.875</v>
      </c>
      <c r="G32" s="28">
        <f>(C32+D32)/F32</f>
        <v>32.432432432432435</v>
      </c>
      <c r="H32" s="28">
        <f>E32/F32</f>
        <v>1.4054054054054055</v>
      </c>
      <c r="I32" s="28">
        <f>G32+H32</f>
        <v>33.837837837837839</v>
      </c>
      <c r="J32" s="29">
        <f>$J$4*1.29</f>
        <v>71925.639899999995</v>
      </c>
      <c r="K32" s="29">
        <f>I32*J32</f>
        <v>2433808.1393189188</v>
      </c>
      <c r="L32" s="29">
        <f>K32*0.3878</f>
        <v>943830.79642787669</v>
      </c>
      <c r="M32" s="29">
        <v>0</v>
      </c>
      <c r="N32" s="29">
        <f>K32+L32+M32</f>
        <v>3377638.9357467955</v>
      </c>
      <c r="O32" s="29">
        <v>0</v>
      </c>
      <c r="P32" s="29">
        <f>IF(O32=0,N32,O32)</f>
        <v>3377638.9357467955</v>
      </c>
    </row>
    <row r="33" spans="1:16" ht="13.5" customHeight="1" x14ac:dyDescent="0.2">
      <c r="A33" s="25" t="s">
        <v>140</v>
      </c>
      <c r="B33" s="26">
        <v>50005</v>
      </c>
      <c r="C33" s="27">
        <v>293.39999999999998</v>
      </c>
      <c r="D33" s="22">
        <v>0.2</v>
      </c>
      <c r="E33" s="28">
        <v>0.75</v>
      </c>
      <c r="F33" s="28">
        <f>IF((C33+D33)&lt;200,12,IF((C33+D33)&gt;600,15,((C33+D33)*0.0075)+10.5))</f>
        <v>12.702</v>
      </c>
      <c r="G33" s="28">
        <f>(C33+D33)/F33</f>
        <v>23.114470162179181</v>
      </c>
      <c r="H33" s="28">
        <f>E33/F33</f>
        <v>5.9045819555975439E-2</v>
      </c>
      <c r="I33" s="28">
        <f>G33+H33</f>
        <v>23.173515981735157</v>
      </c>
      <c r="J33" s="29">
        <f>$J$4*1.29</f>
        <v>71925.639899999995</v>
      </c>
      <c r="K33" s="29">
        <f>I33*J33</f>
        <v>1666769.9657191779</v>
      </c>
      <c r="L33" s="29">
        <f>K33*0.3878</f>
        <v>646373.3927058971</v>
      </c>
      <c r="M33" s="29">
        <v>0</v>
      </c>
      <c r="N33" s="29">
        <f>K33+L33+M33</f>
        <v>2313143.3584250752</v>
      </c>
      <c r="O33" s="29">
        <v>0</v>
      </c>
      <c r="P33" s="29">
        <f>IF(O33=0,N33,O33)</f>
        <v>2313143.3584250752</v>
      </c>
    </row>
    <row r="34" spans="1:16" ht="13.5" customHeight="1" x14ac:dyDescent="0.2">
      <c r="A34" s="25" t="s">
        <v>163</v>
      </c>
      <c r="B34" s="26">
        <v>59003</v>
      </c>
      <c r="C34" s="27">
        <v>163.19999999999999</v>
      </c>
      <c r="D34" s="22">
        <v>0.30000000000000004</v>
      </c>
      <c r="E34" s="28">
        <v>0</v>
      </c>
      <c r="F34" s="28">
        <f>IF((C34+D34)&lt;200,12,IF((C34+D34)&gt;600,15,((C34+D34)*0.0075)+10.5))</f>
        <v>12</v>
      </c>
      <c r="G34" s="28">
        <f>(C34+D34)/F34</f>
        <v>13.625</v>
      </c>
      <c r="H34" s="28">
        <f>E34/F34</f>
        <v>0</v>
      </c>
      <c r="I34" s="28">
        <f>G34+H34</f>
        <v>13.625</v>
      </c>
      <c r="J34" s="29">
        <f>$J$4*1.29</f>
        <v>71925.639899999995</v>
      </c>
      <c r="K34" s="29">
        <f>I34*J34</f>
        <v>979986.84363749996</v>
      </c>
      <c r="L34" s="29">
        <f>K34*0.3878</f>
        <v>380038.89796262246</v>
      </c>
      <c r="M34" s="29">
        <v>0</v>
      </c>
      <c r="N34" s="29">
        <f>K34+L34+M34</f>
        <v>1360025.7416001223</v>
      </c>
      <c r="O34" s="29">
        <v>0</v>
      </c>
      <c r="P34" s="29">
        <f>IF(O34=0,N34,O34)</f>
        <v>1360025.7416001223</v>
      </c>
    </row>
    <row r="35" spans="1:16" ht="13.5" customHeight="1" x14ac:dyDescent="0.2">
      <c r="A35" s="25" t="s">
        <v>77</v>
      </c>
      <c r="B35" s="26">
        <v>21003</v>
      </c>
      <c r="C35" s="27">
        <v>247.24</v>
      </c>
      <c r="D35" s="22">
        <v>0</v>
      </c>
      <c r="E35" s="28">
        <v>0.5</v>
      </c>
      <c r="F35" s="28">
        <f>IF((C35+D35)&lt;200,12,IF((C35+D35)&gt;600,15,((C35+D35)*0.0075)+10.5))</f>
        <v>12.3543</v>
      </c>
      <c r="G35" s="28">
        <f>(C35+D35)/F35</f>
        <v>20.012465295484162</v>
      </c>
      <c r="H35" s="28">
        <f>E35/F35</f>
        <v>4.0471738584946133E-2</v>
      </c>
      <c r="I35" s="28">
        <f>G35+H35</f>
        <v>20.052937034069107</v>
      </c>
      <c r="J35" s="29">
        <f>$J$4*1.29</f>
        <v>71925.639899999995</v>
      </c>
      <c r="K35" s="29">
        <f>I35*J35</f>
        <v>1442320.3280498285</v>
      </c>
      <c r="L35" s="29">
        <f>K35*0.3878</f>
        <v>559331.82321772352</v>
      </c>
      <c r="M35" s="29">
        <v>0</v>
      </c>
      <c r="N35" s="29">
        <f>K35+L35+M35</f>
        <v>2001652.151267552</v>
      </c>
      <c r="O35" s="29">
        <v>0</v>
      </c>
      <c r="P35" s="29">
        <f>IF(O35=0,N35,O35)</f>
        <v>2001652.151267552</v>
      </c>
    </row>
    <row r="36" spans="1:16" ht="13.5" customHeight="1" x14ac:dyDescent="0.2">
      <c r="A36" s="25" t="s">
        <v>66</v>
      </c>
      <c r="B36" s="26">
        <v>16001</v>
      </c>
      <c r="C36" s="27">
        <v>913.44</v>
      </c>
      <c r="D36" s="22">
        <v>0</v>
      </c>
      <c r="E36" s="28">
        <v>0.75</v>
      </c>
      <c r="F36" s="28">
        <f>IF((C36+D36)&lt;200,12,IF((C36+D36)&gt;600,15,((C36+D36)*0.0075)+10.5))</f>
        <v>15</v>
      </c>
      <c r="G36" s="28">
        <f>(C36+D36)/F36</f>
        <v>60.896000000000001</v>
      </c>
      <c r="H36" s="28">
        <f>E36/F36</f>
        <v>0.05</v>
      </c>
      <c r="I36" s="28">
        <f>G36+H36</f>
        <v>60.945999999999998</v>
      </c>
      <c r="J36" s="29">
        <f>$J$4*1.29</f>
        <v>71925.639899999995</v>
      </c>
      <c r="K36" s="29">
        <f>I36*J36</f>
        <v>4383580.0493453993</v>
      </c>
      <c r="L36" s="29">
        <f>K36*0.3878</f>
        <v>1699952.3431361457</v>
      </c>
      <c r="M36" s="29">
        <v>0</v>
      </c>
      <c r="N36" s="29">
        <f>K36+L36+M36</f>
        <v>6083532.392481545</v>
      </c>
      <c r="O36" s="29">
        <v>0</v>
      </c>
      <c r="P36" s="29">
        <f>IF(O36=0,N36,O36)</f>
        <v>6083532.392481545</v>
      </c>
    </row>
    <row r="37" spans="1:16" ht="13.5" customHeight="1" x14ac:dyDescent="0.2">
      <c r="A37" s="25" t="s">
        <v>171</v>
      </c>
      <c r="B37" s="26">
        <v>61008</v>
      </c>
      <c r="C37" s="27">
        <v>1392.46</v>
      </c>
      <c r="D37" s="22">
        <v>0</v>
      </c>
      <c r="E37" s="28">
        <v>8</v>
      </c>
      <c r="F37" s="28">
        <f>IF((C37+D37)&lt;200,12,IF((C37+D37)&gt;600,15,((C37+D37)*0.0075)+10.5))</f>
        <v>15</v>
      </c>
      <c r="G37" s="28">
        <f>(C37+D37)/F37</f>
        <v>92.830666666666673</v>
      </c>
      <c r="H37" s="28">
        <f>E37/F37</f>
        <v>0.53333333333333333</v>
      </c>
      <c r="I37" s="28">
        <f>G37+H37</f>
        <v>93.364000000000004</v>
      </c>
      <c r="J37" s="29">
        <f>$J$4*1.29</f>
        <v>71925.639899999995</v>
      </c>
      <c r="K37" s="29">
        <f>I37*J37</f>
        <v>6715265.4436235996</v>
      </c>
      <c r="L37" s="29">
        <f>K37*0.3878</f>
        <v>2604179.9390372317</v>
      </c>
      <c r="M37" s="29">
        <v>0</v>
      </c>
      <c r="N37" s="29">
        <f>K37+L37+M37</f>
        <v>9319445.3826608323</v>
      </c>
      <c r="O37" s="29">
        <v>0</v>
      </c>
      <c r="P37" s="29">
        <f>IF(O37=0,N37,O37)</f>
        <v>9319445.3826608323</v>
      </c>
    </row>
    <row r="38" spans="1:16" ht="13.5" customHeight="1" x14ac:dyDescent="0.2">
      <c r="A38" s="25" t="s">
        <v>108</v>
      </c>
      <c r="B38" s="26">
        <v>38002</v>
      </c>
      <c r="C38" s="27">
        <v>311.26</v>
      </c>
      <c r="D38" s="22">
        <v>0.1</v>
      </c>
      <c r="E38" s="28">
        <v>0.5</v>
      </c>
      <c r="F38" s="28">
        <f>IF((C38+D38)&lt;200,12,IF((C38+D38)&gt;600,15,((C38+D38)*0.0075)+10.5))</f>
        <v>12.8352</v>
      </c>
      <c r="G38" s="28">
        <f>(C38+D38)/F38</f>
        <v>24.258289703315882</v>
      </c>
      <c r="H38" s="28">
        <f>E38/F38</f>
        <v>3.8955372725006231E-2</v>
      </c>
      <c r="I38" s="28">
        <f>G38+H38</f>
        <v>24.297245076040888</v>
      </c>
      <c r="J38" s="29">
        <f>$J$4*1.29</f>
        <v>71925.639899999995</v>
      </c>
      <c r="K38" s="29">
        <f>I38*J38</f>
        <v>1747594.8999013649</v>
      </c>
      <c r="L38" s="29">
        <f>K38*0.3878</f>
        <v>677717.30218174926</v>
      </c>
      <c r="M38" s="29">
        <v>0</v>
      </c>
      <c r="N38" s="29">
        <f>K38+L38+M38</f>
        <v>2425312.2020831141</v>
      </c>
      <c r="O38" s="29">
        <v>0</v>
      </c>
      <c r="P38" s="29">
        <f>IF(O38=0,N38,O38)</f>
        <v>2425312.2020831141</v>
      </c>
    </row>
    <row r="39" spans="1:16" ht="13.5" customHeight="1" x14ac:dyDescent="0.2">
      <c r="A39" s="25" t="s">
        <v>134</v>
      </c>
      <c r="B39" s="26">
        <v>49003</v>
      </c>
      <c r="C39" s="27">
        <v>989.72</v>
      </c>
      <c r="D39" s="22">
        <v>0</v>
      </c>
      <c r="E39" s="28">
        <v>1.5</v>
      </c>
      <c r="F39" s="28">
        <f>IF((C39+D39)&lt;200,12,IF((C39+D39)&gt;600,15,((C39+D39)*0.0075)+10.5))</f>
        <v>15</v>
      </c>
      <c r="G39" s="28">
        <f>(C39+D39)/F39</f>
        <v>65.981333333333339</v>
      </c>
      <c r="H39" s="28">
        <f>E39/F39</f>
        <v>0.1</v>
      </c>
      <c r="I39" s="28">
        <f>G39+H39</f>
        <v>66.081333333333333</v>
      </c>
      <c r="J39" s="29">
        <f>$J$4*1.29</f>
        <v>71925.639899999995</v>
      </c>
      <c r="K39" s="29">
        <f>I39*J39</f>
        <v>4752942.1854451997</v>
      </c>
      <c r="L39" s="29">
        <f>K39*0.3878</f>
        <v>1843190.9795156484</v>
      </c>
      <c r="M39" s="29">
        <v>0</v>
      </c>
      <c r="N39" s="29">
        <f>K39+L39+M39</f>
        <v>6596133.1649608482</v>
      </c>
      <c r="O39" s="29">
        <v>0</v>
      </c>
      <c r="P39" s="29">
        <f>IF(O39=0,N39,O39)</f>
        <v>6596133.1649608482</v>
      </c>
    </row>
    <row r="40" spans="1:16" ht="13.5" customHeight="1" x14ac:dyDescent="0.2">
      <c r="A40" s="25" t="s">
        <v>42</v>
      </c>
      <c r="B40" s="26">
        <v>5006</v>
      </c>
      <c r="C40" s="27">
        <v>399</v>
      </c>
      <c r="D40" s="22">
        <v>0</v>
      </c>
      <c r="E40" s="28">
        <v>7.25</v>
      </c>
      <c r="F40" s="28">
        <f>IF((C40+D40)&lt;200,12,IF((C40+D40)&gt;600,15,((C40+D40)*0.0075)+10.5))</f>
        <v>13.4925</v>
      </c>
      <c r="G40" s="28">
        <f>(C40+D40)/F40</f>
        <v>29.571984435797667</v>
      </c>
      <c r="H40" s="28">
        <f>E40/F40</f>
        <v>0.53733555679080969</v>
      </c>
      <c r="I40" s="28">
        <f>G40+H40</f>
        <v>30.109319992588478</v>
      </c>
      <c r="J40" s="29">
        <f>$J$4*1.29</f>
        <v>71925.639899999995</v>
      </c>
      <c r="K40" s="29">
        <f>I40*J40</f>
        <v>2165632.1074207895</v>
      </c>
      <c r="L40" s="29">
        <f>K40*0.3878</f>
        <v>839832.13125778211</v>
      </c>
      <c r="M40" s="29">
        <v>0</v>
      </c>
      <c r="N40" s="29">
        <f>K40+L40+M40</f>
        <v>3005464.2386785718</v>
      </c>
      <c r="O40" s="29">
        <v>0</v>
      </c>
      <c r="P40" s="29">
        <f>IF(O40=0,N40,O40)</f>
        <v>3005464.2386785718</v>
      </c>
    </row>
    <row r="41" spans="1:16" ht="13.5" customHeight="1" x14ac:dyDescent="0.2">
      <c r="A41" s="25" t="s">
        <v>73</v>
      </c>
      <c r="B41" s="26">
        <v>19004</v>
      </c>
      <c r="C41" s="27">
        <v>510</v>
      </c>
      <c r="D41" s="22">
        <v>0.1</v>
      </c>
      <c r="E41" s="28">
        <v>0.5</v>
      </c>
      <c r="F41" s="28">
        <f>IF((C41+D41)&lt;200,12,IF((C41+D41)&gt;600,15,((C41+D41)*0.0075)+10.5))</f>
        <v>14.325749999999999</v>
      </c>
      <c r="G41" s="28">
        <f>(C41+D41)/F41</f>
        <v>35.60721079175611</v>
      </c>
      <c r="H41" s="28">
        <f>E41/F41</f>
        <v>3.4902186621991869E-2</v>
      </c>
      <c r="I41" s="28">
        <f>G41+H41</f>
        <v>35.642112978378101</v>
      </c>
      <c r="J41" s="29">
        <f>$J$4*1.29</f>
        <v>71925.639899999995</v>
      </c>
      <c r="K41" s="29">
        <f>I41*J41</f>
        <v>2563581.7833579397</v>
      </c>
      <c r="L41" s="29">
        <f>K41*0.3878</f>
        <v>994157.0155862089</v>
      </c>
      <c r="M41" s="29">
        <v>0</v>
      </c>
      <c r="N41" s="29">
        <f>K41+L41+M41</f>
        <v>3557738.7989441487</v>
      </c>
      <c r="O41" s="29">
        <v>0</v>
      </c>
      <c r="P41" s="29">
        <f>IF(O41=0,N41,O41)</f>
        <v>3557738.7989441487</v>
      </c>
    </row>
    <row r="42" spans="1:16" ht="13.5" customHeight="1" x14ac:dyDescent="0.2">
      <c r="A42" s="25" t="s">
        <v>156</v>
      </c>
      <c r="B42" s="26">
        <v>56002</v>
      </c>
      <c r="C42" s="27">
        <v>142</v>
      </c>
      <c r="D42" s="22">
        <v>0</v>
      </c>
      <c r="E42" s="28">
        <v>4.5</v>
      </c>
      <c r="F42" s="28">
        <f>IF((C42+D42)&lt;200,12,IF((C42+D42)&gt;600,15,((C42+D42)*0.0075)+10.5))</f>
        <v>12</v>
      </c>
      <c r="G42" s="28">
        <f>(C42+D42)/F42</f>
        <v>11.833333333333334</v>
      </c>
      <c r="H42" s="28">
        <f>E42/F42</f>
        <v>0.375</v>
      </c>
      <c r="I42" s="28">
        <f>G42+H42</f>
        <v>12.208333333333334</v>
      </c>
      <c r="J42" s="29">
        <f>$J$4*1.29</f>
        <v>71925.639899999995</v>
      </c>
      <c r="K42" s="29">
        <f>I42*J42</f>
        <v>878092.18711249996</v>
      </c>
      <c r="L42" s="29">
        <f>K42*0.3878</f>
        <v>340524.15016222745</v>
      </c>
      <c r="M42" s="29">
        <v>0</v>
      </c>
      <c r="N42" s="29">
        <f>K42+L42+M42</f>
        <v>1218616.3372747274</v>
      </c>
      <c r="O42" s="29">
        <v>0</v>
      </c>
      <c r="P42" s="29">
        <f>IF(O42=0,N42,O42)</f>
        <v>1218616.3372747274</v>
      </c>
    </row>
    <row r="43" spans="1:16" ht="13.5" customHeight="1" x14ac:dyDescent="0.2">
      <c r="A43" s="25" t="s">
        <v>141</v>
      </c>
      <c r="B43" s="26">
        <v>51001</v>
      </c>
      <c r="C43" s="27">
        <v>2750</v>
      </c>
      <c r="D43" s="22">
        <v>0</v>
      </c>
      <c r="E43" s="28">
        <v>2.25</v>
      </c>
      <c r="F43" s="28">
        <f>IF((C43+D43)&lt;200,12,IF((C43+D43)&gt;600,15,((C43+D43)*0.0075)+10.5))</f>
        <v>15</v>
      </c>
      <c r="G43" s="28">
        <f>(C43+D43)/F43</f>
        <v>183.33333333333334</v>
      </c>
      <c r="H43" s="28">
        <f>E43/F43</f>
        <v>0.15</v>
      </c>
      <c r="I43" s="28">
        <f>G43+H43</f>
        <v>183.48333333333335</v>
      </c>
      <c r="J43" s="29">
        <f>$J$4*1.29</f>
        <v>71925.639899999995</v>
      </c>
      <c r="K43" s="29">
        <f>I43*J43</f>
        <v>13197156.160985</v>
      </c>
      <c r="L43" s="29">
        <f>K43*0.3878</f>
        <v>5117857.1592299826</v>
      </c>
      <c r="M43" s="29">
        <v>0</v>
      </c>
      <c r="N43" s="29">
        <f>K43+L43+M43</f>
        <v>18315013.320214983</v>
      </c>
      <c r="O43" s="29">
        <v>0</v>
      </c>
      <c r="P43" s="29">
        <f>IF(O43=0,N43,O43)</f>
        <v>18315013.320214983</v>
      </c>
    </row>
    <row r="44" spans="1:16" ht="13.5" customHeight="1" x14ac:dyDescent="0.2">
      <c r="A44" s="25" t="s">
        <v>176</v>
      </c>
      <c r="B44" s="26">
        <v>64002</v>
      </c>
      <c r="C44" s="27">
        <v>378</v>
      </c>
      <c r="D44" s="22">
        <v>0</v>
      </c>
      <c r="E44" s="28">
        <v>0</v>
      </c>
      <c r="F44" s="28">
        <f>IF((C44+D44)&lt;200,12,IF((C44+D44)&gt;600,15,((C44+D44)*0.0075)+10.5))</f>
        <v>13.335000000000001</v>
      </c>
      <c r="G44" s="28">
        <f>(C44+D44)/F44</f>
        <v>28.346456692913385</v>
      </c>
      <c r="H44" s="28">
        <f>E44/F44</f>
        <v>0</v>
      </c>
      <c r="I44" s="28">
        <f>G44+H44</f>
        <v>28.346456692913385</v>
      </c>
      <c r="J44" s="29">
        <f>$J$4*1.29</f>
        <v>71925.639899999995</v>
      </c>
      <c r="K44" s="29">
        <f>I44*J44</f>
        <v>2038837.0365354328</v>
      </c>
      <c r="L44" s="29">
        <f>K44*0.3878</f>
        <v>790661.00276844075</v>
      </c>
      <c r="M44" s="29">
        <v>0</v>
      </c>
      <c r="N44" s="29">
        <f>K44+L44+M44</f>
        <v>2829498.0393038737</v>
      </c>
      <c r="O44" s="29">
        <v>0</v>
      </c>
      <c r="P44" s="29">
        <f>IF(O44=0,N44,O44)</f>
        <v>2829498.0393038737</v>
      </c>
    </row>
    <row r="45" spans="1:16" ht="13.5" customHeight="1" x14ac:dyDescent="0.2">
      <c r="A45" s="25" t="s">
        <v>74</v>
      </c>
      <c r="B45" s="26">
        <v>20001</v>
      </c>
      <c r="C45" s="27">
        <v>363</v>
      </c>
      <c r="D45" s="22">
        <v>0</v>
      </c>
      <c r="E45" s="28">
        <v>0</v>
      </c>
      <c r="F45" s="28">
        <f>IF((C45+D45)&lt;200,12,IF((C45+D45)&gt;600,15,((C45+D45)*0.0075)+10.5))</f>
        <v>13.2225</v>
      </c>
      <c r="G45" s="28">
        <f>(C45+D45)/F45</f>
        <v>27.453204764605786</v>
      </c>
      <c r="H45" s="28">
        <f>E45/F45</f>
        <v>0</v>
      </c>
      <c r="I45" s="28">
        <f>G45+H45</f>
        <v>27.453204764605786</v>
      </c>
      <c r="J45" s="29">
        <f>$J$4*1.29</f>
        <v>71925.639899999995</v>
      </c>
      <c r="K45" s="29">
        <f>I45*J45</f>
        <v>1974589.3199999998</v>
      </c>
      <c r="L45" s="29">
        <f>K45*0.3878</f>
        <v>765745.73829599994</v>
      </c>
      <c r="M45" s="29">
        <v>0</v>
      </c>
      <c r="N45" s="29">
        <f>K45+L45+M45</f>
        <v>2740335.0582959997</v>
      </c>
      <c r="O45" s="29">
        <v>0</v>
      </c>
      <c r="P45" s="29">
        <f>IF(O45=0,N45,O45)</f>
        <v>2740335.0582959997</v>
      </c>
    </row>
    <row r="46" spans="1:16" ht="13.5" customHeight="1" x14ac:dyDescent="0.2">
      <c r="A46" s="25" t="s">
        <v>81</v>
      </c>
      <c r="B46" s="26">
        <v>23001</v>
      </c>
      <c r="C46" s="27">
        <v>147</v>
      </c>
      <c r="D46" s="22">
        <v>0.1</v>
      </c>
      <c r="E46" s="28">
        <v>0</v>
      </c>
      <c r="F46" s="28">
        <f>IF((C46+D46)&lt;200,12,IF((C46+D46)&gt;600,15,((C46+D46)*0.0075)+10.5))</f>
        <v>12</v>
      </c>
      <c r="G46" s="28">
        <f>(C46+D46)/F46</f>
        <v>12.258333333333333</v>
      </c>
      <c r="H46" s="28">
        <f>E46/F46</f>
        <v>0</v>
      </c>
      <c r="I46" s="28">
        <f>G46+H46</f>
        <v>12.258333333333333</v>
      </c>
      <c r="J46" s="29">
        <f>$J$4*1.29</f>
        <v>71925.639899999995</v>
      </c>
      <c r="K46" s="29">
        <f>I46*J46</f>
        <v>881688.46910749993</v>
      </c>
      <c r="L46" s="29">
        <f>K46*0.3878</f>
        <v>341918.78831988847</v>
      </c>
      <c r="M46" s="29">
        <v>0</v>
      </c>
      <c r="N46" s="29">
        <f>K46+L46+M46</f>
        <v>1223607.2574273883</v>
      </c>
      <c r="O46" s="29">
        <v>0</v>
      </c>
      <c r="P46" s="29">
        <f>IF(O46=0,N46,O46)</f>
        <v>1223607.2574273883</v>
      </c>
    </row>
    <row r="47" spans="1:16" ht="13.5" customHeight="1" x14ac:dyDescent="0.2">
      <c r="A47" s="25" t="s">
        <v>79</v>
      </c>
      <c r="B47" s="26">
        <v>22005</v>
      </c>
      <c r="C47" s="27">
        <v>131</v>
      </c>
      <c r="D47" s="22">
        <v>0</v>
      </c>
      <c r="E47" s="28">
        <v>0.75</v>
      </c>
      <c r="F47" s="28">
        <f>IF((C47+D47)&lt;200,12,IF((C47+D47)&gt;600,15,((C47+D47)*0.0075)+10.5))</f>
        <v>12</v>
      </c>
      <c r="G47" s="28">
        <f>(C47+D47)/F47</f>
        <v>10.916666666666666</v>
      </c>
      <c r="H47" s="28">
        <f>E47/F47</f>
        <v>6.25E-2</v>
      </c>
      <c r="I47" s="28">
        <f>G47+H47</f>
        <v>10.979166666666666</v>
      </c>
      <c r="J47" s="29">
        <f>$J$4*1.29</f>
        <v>71925.639899999995</v>
      </c>
      <c r="K47" s="29">
        <f>I47*J47</f>
        <v>789683.58806874987</v>
      </c>
      <c r="L47" s="29">
        <f>K47*0.3878</f>
        <v>306239.29545306118</v>
      </c>
      <c r="M47" s="29">
        <v>0</v>
      </c>
      <c r="N47" s="29">
        <f>K47+L47+M47</f>
        <v>1095922.8835218111</v>
      </c>
      <c r="O47" s="29">
        <v>0</v>
      </c>
      <c r="P47" s="29">
        <f>IF(O47=0,N47,O47)</f>
        <v>1095922.8835218111</v>
      </c>
    </row>
    <row r="48" spans="1:16" ht="13.5" customHeight="1" x14ac:dyDescent="0.2">
      <c r="A48" s="25" t="s">
        <v>67</v>
      </c>
      <c r="B48" s="26">
        <v>16002</v>
      </c>
      <c r="C48" s="27">
        <v>10</v>
      </c>
      <c r="D48" s="22">
        <v>0</v>
      </c>
      <c r="E48" s="28">
        <v>0</v>
      </c>
      <c r="F48" s="28">
        <f>IF((C48+D48)&lt;200,12,IF((C48+D48)&gt;600,15,((C48+D48)*0.0075)+10.5))</f>
        <v>12</v>
      </c>
      <c r="G48" s="28">
        <f>(C48+D48)/F48</f>
        <v>0.83333333333333337</v>
      </c>
      <c r="H48" s="28">
        <f>E48/F48</f>
        <v>0</v>
      </c>
      <c r="I48" s="28">
        <f>G48+H48</f>
        <v>0.83333333333333337</v>
      </c>
      <c r="J48" s="29">
        <f>$J$4*1.29</f>
        <v>71925.639899999995</v>
      </c>
      <c r="K48" s="29">
        <f>I48*J48</f>
        <v>59938.03325</v>
      </c>
      <c r="L48" s="29">
        <f>K48*0.3878</f>
        <v>23243.969294349998</v>
      </c>
      <c r="M48" s="29">
        <v>0</v>
      </c>
      <c r="N48" s="29">
        <f>K48+L48+M48</f>
        <v>83182.002544349991</v>
      </c>
      <c r="O48" s="29">
        <v>0</v>
      </c>
      <c r="P48" s="29">
        <f>IF(O48=0,N48,O48)</f>
        <v>83182.002544349991</v>
      </c>
    </row>
    <row r="49" spans="1:16" ht="13.5" customHeight="1" x14ac:dyDescent="0.2">
      <c r="A49" s="25" t="s">
        <v>170</v>
      </c>
      <c r="B49" s="26">
        <v>61007</v>
      </c>
      <c r="C49" s="27">
        <v>686</v>
      </c>
      <c r="D49" s="22">
        <v>0</v>
      </c>
      <c r="E49" s="28">
        <v>0.5</v>
      </c>
      <c r="F49" s="28">
        <f>IF((C49+D49)&lt;200,12,IF((C49+D49)&gt;600,15,((C49+D49)*0.0075)+10.5))</f>
        <v>15</v>
      </c>
      <c r="G49" s="28">
        <f>(C49+D49)/F49</f>
        <v>45.733333333333334</v>
      </c>
      <c r="H49" s="28">
        <f>E49/F49</f>
        <v>3.3333333333333333E-2</v>
      </c>
      <c r="I49" s="28">
        <f>G49+H49</f>
        <v>45.766666666666666</v>
      </c>
      <c r="J49" s="29">
        <f>$J$4*1.29</f>
        <v>71925.639899999995</v>
      </c>
      <c r="K49" s="29">
        <f>I49*J49</f>
        <v>3291796.7860899996</v>
      </c>
      <c r="L49" s="29">
        <f>K49*0.3878</f>
        <v>1276558.7936457018</v>
      </c>
      <c r="M49" s="29">
        <v>0</v>
      </c>
      <c r="N49" s="29">
        <f>K49+L49+M49</f>
        <v>4568355.5797357019</v>
      </c>
      <c r="O49" s="29">
        <v>0</v>
      </c>
      <c r="P49" s="29">
        <f>IF(O49=0,N49,O49)</f>
        <v>4568355.5797357019</v>
      </c>
    </row>
    <row r="50" spans="1:16" ht="13.5" customHeight="1" x14ac:dyDescent="0.2">
      <c r="A50" s="25" t="s">
        <v>40</v>
      </c>
      <c r="B50" s="26">
        <v>5003</v>
      </c>
      <c r="C50" s="27">
        <v>354.25</v>
      </c>
      <c r="D50" s="22">
        <v>0.2</v>
      </c>
      <c r="E50" s="28">
        <v>13.25</v>
      </c>
      <c r="F50" s="28">
        <f>IF((C50+D50)&lt;200,12,IF((C50+D50)&gt;600,15,((C50+D50)*0.0075)+10.5))</f>
        <v>13.158374999999999</v>
      </c>
      <c r="G50" s="28">
        <f>(C50+D50)/F50</f>
        <v>26.937216791587108</v>
      </c>
      <c r="H50" s="28">
        <f>E50/F50</f>
        <v>1.0069632458415267</v>
      </c>
      <c r="I50" s="28">
        <f>G50+H50</f>
        <v>27.944180037428634</v>
      </c>
      <c r="J50" s="29">
        <f>$J$4*1.29</f>
        <v>71925.639899999995</v>
      </c>
      <c r="K50" s="29">
        <f>I50*J50</f>
        <v>2009903.0306728603</v>
      </c>
      <c r="L50" s="29">
        <f>K50*0.3878</f>
        <v>779440.39529493521</v>
      </c>
      <c r="M50" s="29">
        <v>0</v>
      </c>
      <c r="N50" s="29">
        <f>K50+L50+M50</f>
        <v>2789343.4259677958</v>
      </c>
      <c r="O50" s="29">
        <v>0</v>
      </c>
      <c r="P50" s="29">
        <f>IF(O50=0,N50,O50)</f>
        <v>2789343.4259677958</v>
      </c>
    </row>
    <row r="51" spans="1:16" ht="13.5" customHeight="1" x14ac:dyDescent="0.2">
      <c r="A51" s="25" t="s">
        <v>92</v>
      </c>
      <c r="B51" s="26">
        <v>28002</v>
      </c>
      <c r="C51" s="27">
        <v>267.13</v>
      </c>
      <c r="D51" s="22">
        <v>0</v>
      </c>
      <c r="E51" s="28">
        <v>2.75</v>
      </c>
      <c r="F51" s="28">
        <f>IF((C51+D51)&lt;200,12,IF((C51+D51)&gt;600,15,((C51+D51)*0.0075)+10.5))</f>
        <v>12.503475</v>
      </c>
      <c r="G51" s="28">
        <f>(C51+D51)/F51</f>
        <v>21.364460679930978</v>
      </c>
      <c r="H51" s="28">
        <f>E51/F51</f>
        <v>0.21993885699775462</v>
      </c>
      <c r="I51" s="28">
        <f>G51+H51</f>
        <v>21.584399536928732</v>
      </c>
      <c r="J51" s="29">
        <f>$J$4*1.29</f>
        <v>71925.639899999995</v>
      </c>
      <c r="K51" s="29">
        <f>I51*J51</f>
        <v>1552471.7485508625</v>
      </c>
      <c r="L51" s="29">
        <f>K51*0.3878</f>
        <v>602048.54408802441</v>
      </c>
      <c r="M51" s="29">
        <v>0</v>
      </c>
      <c r="N51" s="29">
        <f>K51+L51+M51</f>
        <v>2154520.2926388867</v>
      </c>
      <c r="O51" s="29">
        <v>0</v>
      </c>
      <c r="P51" s="29">
        <f>IF(O51=0,N51,O51)</f>
        <v>2154520.2926388867</v>
      </c>
    </row>
    <row r="52" spans="1:16" ht="13.5" customHeight="1" x14ac:dyDescent="0.2">
      <c r="A52" s="25" t="s">
        <v>68</v>
      </c>
      <c r="B52" s="26">
        <v>17001</v>
      </c>
      <c r="C52" s="27">
        <v>270</v>
      </c>
      <c r="D52" s="22">
        <v>0</v>
      </c>
      <c r="E52" s="28">
        <v>0.25</v>
      </c>
      <c r="F52" s="28">
        <f>IF((C52+D52)&lt;200,12,IF((C52+D52)&gt;600,15,((C52+D52)*0.0075)+10.5))</f>
        <v>12.525</v>
      </c>
      <c r="G52" s="28">
        <f>(C52+D52)/F52</f>
        <v>21.556886227544908</v>
      </c>
      <c r="H52" s="28">
        <f>E52/F52</f>
        <v>1.9960079840319361E-2</v>
      </c>
      <c r="I52" s="28">
        <f>G52+H52</f>
        <v>21.576846307385228</v>
      </c>
      <c r="J52" s="29">
        <f>$J$4*1.29</f>
        <v>71925.639899999995</v>
      </c>
      <c r="K52" s="29">
        <f>I52*J52</f>
        <v>1551928.4776826345</v>
      </c>
      <c r="L52" s="29">
        <f>K52*0.3878</f>
        <v>601837.86364532565</v>
      </c>
      <c r="M52" s="29">
        <v>0</v>
      </c>
      <c r="N52" s="29">
        <f>K52+L52+M52</f>
        <v>2153766.3413279601</v>
      </c>
      <c r="O52" s="29">
        <v>0</v>
      </c>
      <c r="P52" s="29">
        <f>IF(O52=0,N52,O52)</f>
        <v>2153766.3413279601</v>
      </c>
    </row>
    <row r="53" spans="1:16" ht="13.5" customHeight="1" x14ac:dyDescent="0.2">
      <c r="A53" s="25" t="s">
        <v>124</v>
      </c>
      <c r="B53" s="26">
        <v>44001</v>
      </c>
      <c r="C53" s="27">
        <v>151.5</v>
      </c>
      <c r="D53" s="22">
        <v>0.1</v>
      </c>
      <c r="E53" s="28">
        <v>0</v>
      </c>
      <c r="F53" s="28">
        <f>IF((C53+D53)&lt;200,12,IF((C53+D53)&gt;600,15,((C53+D53)*0.0075)+10.5))</f>
        <v>12</v>
      </c>
      <c r="G53" s="28">
        <f>(C53+D53)/F53</f>
        <v>12.633333333333333</v>
      </c>
      <c r="H53" s="28">
        <f>E53/F53</f>
        <v>0</v>
      </c>
      <c r="I53" s="28">
        <f>G53+H53</f>
        <v>12.633333333333333</v>
      </c>
      <c r="J53" s="29">
        <f>$J$4*1.29</f>
        <v>71925.639899999995</v>
      </c>
      <c r="K53" s="29">
        <f>I53*J53</f>
        <v>908660.58406999987</v>
      </c>
      <c r="L53" s="29">
        <f>K53*0.3878</f>
        <v>352378.57450234593</v>
      </c>
      <c r="M53" s="29">
        <v>0</v>
      </c>
      <c r="N53" s="29">
        <f>K53+L53+M53</f>
        <v>1261039.1585723457</v>
      </c>
      <c r="O53" s="29">
        <v>0</v>
      </c>
      <c r="P53" s="29">
        <f>IF(O53=0,N53,O53)</f>
        <v>1261039.1585723457</v>
      </c>
    </row>
    <row r="54" spans="1:16" ht="13.5" customHeight="1" x14ac:dyDescent="0.2">
      <c r="A54" s="25" t="s">
        <v>129</v>
      </c>
      <c r="B54" s="26">
        <v>46002</v>
      </c>
      <c r="C54" s="27">
        <v>184</v>
      </c>
      <c r="D54" s="22">
        <v>0</v>
      </c>
      <c r="E54" s="28">
        <v>0</v>
      </c>
      <c r="F54" s="28">
        <f>IF((C54+D54)&lt;200,12,IF((C54+D54)&gt;600,15,((C54+D54)*0.0075)+10.5))</f>
        <v>12</v>
      </c>
      <c r="G54" s="28">
        <f>(C54+D54)/F54</f>
        <v>15.333333333333334</v>
      </c>
      <c r="H54" s="28">
        <f>E54/F54</f>
        <v>0</v>
      </c>
      <c r="I54" s="28">
        <f>G54+H54</f>
        <v>15.333333333333334</v>
      </c>
      <c r="J54" s="29">
        <f>$J$4*1.29</f>
        <v>71925.639899999995</v>
      </c>
      <c r="K54" s="29">
        <f>I54*J54</f>
        <v>1102859.8118</v>
      </c>
      <c r="L54" s="29">
        <f>K54*0.3878</f>
        <v>427689.03501603997</v>
      </c>
      <c r="M54" s="29">
        <v>0</v>
      </c>
      <c r="N54" s="29">
        <f>K54+L54+M54</f>
        <v>1530548.8468160401</v>
      </c>
      <c r="O54" s="29">
        <v>0</v>
      </c>
      <c r="P54" s="29">
        <f>IF(O54=0,N54,O54)</f>
        <v>1530548.8468160401</v>
      </c>
    </row>
    <row r="55" spans="1:16" ht="13.5" customHeight="1" x14ac:dyDescent="0.2">
      <c r="A55" s="25" t="s">
        <v>84</v>
      </c>
      <c r="B55" s="26">
        <v>24004</v>
      </c>
      <c r="C55" s="27">
        <v>370</v>
      </c>
      <c r="D55" s="22">
        <v>0</v>
      </c>
      <c r="E55" s="28">
        <v>4.25</v>
      </c>
      <c r="F55" s="28">
        <f>IF((C55+D55)&lt;200,12,IF((C55+D55)&gt;600,15,((C55+D55)*0.0075)+10.5))</f>
        <v>13.275</v>
      </c>
      <c r="G55" s="28">
        <f>(C55+D55)/F55</f>
        <v>27.871939736346516</v>
      </c>
      <c r="H55" s="28">
        <f>E55/F55</f>
        <v>0.32015065913370999</v>
      </c>
      <c r="I55" s="28">
        <f>G55+H55</f>
        <v>28.192090395480225</v>
      </c>
      <c r="J55" s="29">
        <f>$J$4*1.29</f>
        <v>71925.639899999995</v>
      </c>
      <c r="K55" s="29">
        <f>I55*J55</f>
        <v>2027734.141813559</v>
      </c>
      <c r="L55" s="29">
        <f>K55*0.3878</f>
        <v>786355.30019529816</v>
      </c>
      <c r="M55" s="29">
        <v>0</v>
      </c>
      <c r="N55" s="29">
        <f>K55+L55+M55</f>
        <v>2814089.4420088571</v>
      </c>
      <c r="O55" s="29">
        <v>0</v>
      </c>
      <c r="P55" s="29">
        <f>IF(O55=0,N55,O55)</f>
        <v>2814089.4420088571</v>
      </c>
    </row>
    <row r="56" spans="1:16" ht="13.5" customHeight="1" x14ac:dyDescent="0.2">
      <c r="A56" s="25" t="s">
        <v>139</v>
      </c>
      <c r="B56" s="26">
        <v>50003</v>
      </c>
      <c r="C56" s="27">
        <v>703.14</v>
      </c>
      <c r="D56" s="22">
        <v>0</v>
      </c>
      <c r="E56" s="28">
        <v>20</v>
      </c>
      <c r="F56" s="28">
        <f>IF((C56+D56)&lt;200,12,IF((C56+D56)&gt;600,15,((C56+D56)*0.0075)+10.5))</f>
        <v>15</v>
      </c>
      <c r="G56" s="28">
        <f>(C56+D56)/F56</f>
        <v>46.875999999999998</v>
      </c>
      <c r="H56" s="28">
        <f>E56/F56</f>
        <v>1.3333333333333333</v>
      </c>
      <c r="I56" s="28">
        <f>G56+H56</f>
        <v>48.209333333333333</v>
      </c>
      <c r="J56" s="29">
        <f>$J$4*1.29</f>
        <v>71925.639899999995</v>
      </c>
      <c r="K56" s="29">
        <f>I56*J56</f>
        <v>3467487.1491524</v>
      </c>
      <c r="L56" s="29">
        <f>K56*0.3878</f>
        <v>1344691.5164413007</v>
      </c>
      <c r="M56" s="29">
        <v>0</v>
      </c>
      <c r="N56" s="29">
        <f>K56+L56+M56</f>
        <v>4812178.6655937005</v>
      </c>
      <c r="O56" s="29">
        <v>0</v>
      </c>
      <c r="P56" s="29">
        <f>IF(O56=0,N56,O56)</f>
        <v>4812178.6655937005</v>
      </c>
    </row>
    <row r="57" spans="1:16" ht="13.5" customHeight="1" x14ac:dyDescent="0.2">
      <c r="A57" s="25" t="s">
        <v>59</v>
      </c>
      <c r="B57" s="26">
        <v>14001</v>
      </c>
      <c r="C57" s="27">
        <v>290.7</v>
      </c>
      <c r="D57" s="22">
        <v>0</v>
      </c>
      <c r="E57" s="28">
        <v>0</v>
      </c>
      <c r="F57" s="28">
        <f>IF((C57+D57)&lt;200,12,IF((C57+D57)&gt;600,15,((C57+D57)*0.0075)+10.5))</f>
        <v>12.680250000000001</v>
      </c>
      <c r="G57" s="28">
        <f>(C57+D57)/F57</f>
        <v>22.925415508369312</v>
      </c>
      <c r="H57" s="28">
        <f>E57/F57</f>
        <v>0</v>
      </c>
      <c r="I57" s="28">
        <f>G57+H57</f>
        <v>22.925415508369312</v>
      </c>
      <c r="J57" s="29">
        <f>$J$4*1.29</f>
        <v>71925.639899999995</v>
      </c>
      <c r="K57" s="29">
        <f>I57*J57</f>
        <v>1648925.1804128464</v>
      </c>
      <c r="L57" s="29">
        <f>K57*0.3878</f>
        <v>639453.18496410176</v>
      </c>
      <c r="M57" s="29">
        <v>0</v>
      </c>
      <c r="N57" s="29">
        <f>K57+L57+M57</f>
        <v>2288378.3653769484</v>
      </c>
      <c r="O57" s="29">
        <v>0</v>
      </c>
      <c r="P57" s="29">
        <f>IF(O57=0,N57,O57)</f>
        <v>2288378.3653769484</v>
      </c>
    </row>
    <row r="58" spans="1:16" ht="13.5" customHeight="1" x14ac:dyDescent="0.2">
      <c r="A58" s="25" t="s">
        <v>44</v>
      </c>
      <c r="B58" s="26">
        <v>6002</v>
      </c>
      <c r="C58" s="27">
        <v>172</v>
      </c>
      <c r="D58" s="22">
        <v>0</v>
      </c>
      <c r="E58" s="28">
        <v>0</v>
      </c>
      <c r="F58" s="28">
        <f>IF((C58+D58)&lt;200,12,IF((C58+D58)&gt;600,15,((C58+D58)*0.0075)+10.5))</f>
        <v>12</v>
      </c>
      <c r="G58" s="28">
        <f>(C58+D58)/F58</f>
        <v>14.333333333333334</v>
      </c>
      <c r="H58" s="28">
        <f>E58/F58</f>
        <v>0</v>
      </c>
      <c r="I58" s="28">
        <f>G58+H58</f>
        <v>14.333333333333334</v>
      </c>
      <c r="J58" s="29">
        <f>$J$4*1.29</f>
        <v>71925.639899999995</v>
      </c>
      <c r="K58" s="29">
        <f>I58*J58</f>
        <v>1030934.1719</v>
      </c>
      <c r="L58" s="29">
        <f>K58*0.3878</f>
        <v>399796.27186281997</v>
      </c>
      <c r="M58" s="29">
        <v>0</v>
      </c>
      <c r="N58" s="29">
        <f>K58+L58+M58</f>
        <v>1430730.44376282</v>
      </c>
      <c r="O58" s="29">
        <v>0</v>
      </c>
      <c r="P58" s="29">
        <f>IF(O58=0,N58,O58)</f>
        <v>1430730.44376282</v>
      </c>
    </row>
    <row r="59" spans="1:16" ht="13.5" customHeight="1" x14ac:dyDescent="0.2">
      <c r="A59" s="25" t="s">
        <v>99</v>
      </c>
      <c r="B59" s="26">
        <v>33001</v>
      </c>
      <c r="C59" s="27">
        <v>406.22</v>
      </c>
      <c r="D59" s="22">
        <v>0</v>
      </c>
      <c r="E59" s="28">
        <v>10</v>
      </c>
      <c r="F59" s="28">
        <f>IF((C59+D59)&lt;200,12,IF((C59+D59)&gt;600,15,((C59+D59)*0.0075)+10.5))</f>
        <v>13.54665</v>
      </c>
      <c r="G59" s="28">
        <f>(C59+D59)/F59</f>
        <v>29.986749491571718</v>
      </c>
      <c r="H59" s="28">
        <f>E59/F59</f>
        <v>0.73818988458401158</v>
      </c>
      <c r="I59" s="28">
        <f>G59+H59</f>
        <v>30.724939376155731</v>
      </c>
      <c r="J59" s="29">
        <f>$J$4*1.29</f>
        <v>71925.639899999995</v>
      </c>
      <c r="K59" s="29">
        <f>I59*J59</f>
        <v>2209910.9255187078</v>
      </c>
      <c r="L59" s="29">
        <f>K59*0.3878</f>
        <v>857003.45691615483</v>
      </c>
      <c r="M59" s="29">
        <v>0</v>
      </c>
      <c r="N59" s="29">
        <f>K59+L59+M59</f>
        <v>3066914.3824348627</v>
      </c>
      <c r="O59" s="29">
        <v>0</v>
      </c>
      <c r="P59" s="29">
        <f>IF(O59=0,N59,O59)</f>
        <v>3066914.3824348627</v>
      </c>
    </row>
    <row r="60" spans="1:16" ht="13.5" customHeight="1" x14ac:dyDescent="0.2">
      <c r="A60" s="25" t="s">
        <v>135</v>
      </c>
      <c r="B60" s="26">
        <v>49004</v>
      </c>
      <c r="C60" s="27">
        <v>444.12</v>
      </c>
      <c r="D60" s="22">
        <v>0.2</v>
      </c>
      <c r="E60" s="28">
        <v>0.25</v>
      </c>
      <c r="F60" s="28">
        <f>IF((C60+D60)&lt;200,12,IF((C60+D60)&gt;600,15,((C60+D60)*0.0075)+10.5))</f>
        <v>13.8324</v>
      </c>
      <c r="G60" s="28">
        <f>(C60+D60)/F60</f>
        <v>32.121685318527518</v>
      </c>
      <c r="H60" s="28">
        <f>E60/F60</f>
        <v>1.8073508574072469E-2</v>
      </c>
      <c r="I60" s="28">
        <f>G60+H60</f>
        <v>32.139758827101588</v>
      </c>
      <c r="J60" s="29">
        <f>$J$4*1.29</f>
        <v>71925.639899999995</v>
      </c>
      <c r="K60" s="29">
        <f>I60*J60</f>
        <v>2311672.7198709552</v>
      </c>
      <c r="L60" s="29">
        <f>K60*0.3878</f>
        <v>896466.68076595641</v>
      </c>
      <c r="M60" s="29">
        <v>0</v>
      </c>
      <c r="N60" s="29">
        <f>K60+L60+M60</f>
        <v>3208139.4006369114</v>
      </c>
      <c r="O60" s="29">
        <v>0</v>
      </c>
      <c r="P60" s="29">
        <f>IF(O60=0,N60,O60)</f>
        <v>3208139.4006369114</v>
      </c>
    </row>
    <row r="61" spans="1:16" ht="13.5" customHeight="1" x14ac:dyDescent="0.2">
      <c r="A61" s="25" t="s">
        <v>174</v>
      </c>
      <c r="B61" s="26">
        <v>63001</v>
      </c>
      <c r="C61" s="27">
        <v>262</v>
      </c>
      <c r="D61" s="22">
        <v>0</v>
      </c>
      <c r="E61" s="28">
        <v>0</v>
      </c>
      <c r="F61" s="28">
        <f>IF((C61+D61)&lt;200,12,IF((C61+D61)&gt;600,15,((C61+D61)*0.0075)+10.5))</f>
        <v>12.465</v>
      </c>
      <c r="G61" s="28">
        <f>(C61+D61)/F61</f>
        <v>21.018852787805855</v>
      </c>
      <c r="H61" s="28">
        <f>E61/F61</f>
        <v>0</v>
      </c>
      <c r="I61" s="28">
        <f>G61+H61</f>
        <v>21.018852787805855</v>
      </c>
      <c r="J61" s="29">
        <f>$J$4*1.29</f>
        <v>71925.639899999995</v>
      </c>
      <c r="K61" s="29">
        <f>I61*J61</f>
        <v>1511794.4367268349</v>
      </c>
      <c r="L61" s="29">
        <f>K61*0.3878</f>
        <v>586273.88256266655</v>
      </c>
      <c r="M61" s="29">
        <v>0</v>
      </c>
      <c r="N61" s="29">
        <f>K61+L61+M61</f>
        <v>2098068.3192895013</v>
      </c>
      <c r="O61" s="29">
        <v>0</v>
      </c>
      <c r="P61" s="29">
        <f>IF(O61=0,N61,O61)</f>
        <v>2098068.3192895013</v>
      </c>
    </row>
    <row r="62" spans="1:16" ht="13.5" customHeight="1" x14ac:dyDescent="0.2">
      <c r="A62" s="25" t="s">
        <v>148</v>
      </c>
      <c r="B62" s="26">
        <v>53001</v>
      </c>
      <c r="C62" s="27">
        <v>214.26</v>
      </c>
      <c r="D62" s="22">
        <v>0.1</v>
      </c>
      <c r="E62" s="28">
        <v>0.25</v>
      </c>
      <c r="F62" s="28">
        <f>IF((C62+D62)&lt;200,12,IF((C62+D62)&gt;600,15,((C62+D62)*0.0075)+10.5))</f>
        <v>12.107699999999999</v>
      </c>
      <c r="G62" s="28">
        <f>(C62+D62)/F62</f>
        <v>17.704436020053354</v>
      </c>
      <c r="H62" s="28">
        <f>E62/F62</f>
        <v>2.0648017377371427E-2</v>
      </c>
      <c r="I62" s="28">
        <f>G62+H62</f>
        <v>17.725084037430726</v>
      </c>
      <c r="J62" s="29">
        <f>$J$4*1.29</f>
        <v>71925.639899999995</v>
      </c>
      <c r="K62" s="29">
        <f>I62*J62</f>
        <v>1274888.0116734805</v>
      </c>
      <c r="L62" s="29">
        <f>K62*0.3878</f>
        <v>494401.57092697569</v>
      </c>
      <c r="M62" s="29">
        <v>0</v>
      </c>
      <c r="N62" s="29">
        <f>K62+L62+M62</f>
        <v>1769289.5826004562</v>
      </c>
      <c r="O62" s="29">
        <v>0</v>
      </c>
      <c r="P62" s="29">
        <f>IF(O62=0,N62,O62)</f>
        <v>1769289.5826004562</v>
      </c>
    </row>
    <row r="63" spans="1:16" ht="12.75" customHeight="1" x14ac:dyDescent="0.2">
      <c r="A63" s="25" t="s">
        <v>88</v>
      </c>
      <c r="B63" s="26">
        <v>26004</v>
      </c>
      <c r="C63" s="27">
        <v>395.53</v>
      </c>
      <c r="D63" s="22">
        <v>0</v>
      </c>
      <c r="E63" s="28">
        <v>0.25</v>
      </c>
      <c r="F63" s="28">
        <f>IF((C63+D63)&lt;200,12,IF((C63+D63)&gt;600,15,((C63+D63)*0.0075)+10.5))</f>
        <v>13.466474999999999</v>
      </c>
      <c r="G63" s="28">
        <f>(C63+D63)/F63</f>
        <v>29.371457638320347</v>
      </c>
      <c r="H63" s="28">
        <f>E63/F63</f>
        <v>1.8564620659823748E-2</v>
      </c>
      <c r="I63" s="28">
        <f>G63+H63</f>
        <v>29.390022258980171</v>
      </c>
      <c r="J63" s="29">
        <f>$J$4*1.29</f>
        <v>71925.639899999995</v>
      </c>
      <c r="K63" s="29">
        <f>I63*J63</f>
        <v>2113896.1576523921</v>
      </c>
      <c r="L63" s="29">
        <f>K63*0.3878</f>
        <v>819768.9299375976</v>
      </c>
      <c r="M63" s="29">
        <v>0</v>
      </c>
      <c r="N63" s="29">
        <f>K63+L63+M63</f>
        <v>2933665.0875899894</v>
      </c>
      <c r="O63" s="29">
        <v>0</v>
      </c>
      <c r="P63" s="29">
        <f>IF(O63=0,N63,O63)</f>
        <v>2933665.0875899894</v>
      </c>
    </row>
    <row r="64" spans="1:16" ht="13.5" customHeight="1" x14ac:dyDescent="0.2">
      <c r="A64" s="25" t="s">
        <v>46</v>
      </c>
      <c r="B64" s="26">
        <v>6006</v>
      </c>
      <c r="C64" s="27">
        <v>587</v>
      </c>
      <c r="D64" s="22">
        <v>0</v>
      </c>
      <c r="E64" s="28">
        <v>2</v>
      </c>
      <c r="F64" s="28">
        <f>IF((C64+D64)&lt;200,12,IF((C64+D64)&gt;600,15,((C64+D64)*0.0075)+10.5))</f>
        <v>14.9025</v>
      </c>
      <c r="G64" s="28">
        <f>(C64+D64)/F64</f>
        <v>39.38936420063748</v>
      </c>
      <c r="H64" s="28">
        <f>E64/F64</f>
        <v>0.1342056701895655</v>
      </c>
      <c r="I64" s="28">
        <f>G64+H64</f>
        <v>39.523569870827046</v>
      </c>
      <c r="J64" s="29">
        <f>$J$4*1.29</f>
        <v>71925.639899999995</v>
      </c>
      <c r="K64" s="29">
        <f>I64*J64</f>
        <v>2842758.0540915956</v>
      </c>
      <c r="L64" s="29">
        <f>K64*0.3878</f>
        <v>1102421.5733767208</v>
      </c>
      <c r="M64" s="29">
        <v>0</v>
      </c>
      <c r="N64" s="29">
        <f>K64+L64+M64</f>
        <v>3945179.6274683164</v>
      </c>
      <c r="O64" s="29">
        <v>0</v>
      </c>
      <c r="P64" s="29">
        <f>IF(O64=0,N64,O64)</f>
        <v>3945179.6274683164</v>
      </c>
    </row>
    <row r="65" spans="1:16" ht="13.5" customHeight="1" x14ac:dyDescent="0.2">
      <c r="A65" s="25" t="s">
        <v>90</v>
      </c>
      <c r="B65" s="26">
        <v>27001</v>
      </c>
      <c r="C65" s="27">
        <v>319.27999999999997</v>
      </c>
      <c r="D65" s="22">
        <v>0</v>
      </c>
      <c r="E65" s="28">
        <v>0.25</v>
      </c>
      <c r="F65" s="28">
        <f>IF((C65+D65)&lt;200,12,IF((C65+D65)&gt;600,15,((C65+D65)*0.0075)+10.5))</f>
        <v>12.894600000000001</v>
      </c>
      <c r="G65" s="28">
        <f>(C65+D65)/F65</f>
        <v>24.76075256308842</v>
      </c>
      <c r="H65" s="28">
        <f>E65/F65</f>
        <v>1.9387960851829446E-2</v>
      </c>
      <c r="I65" s="28">
        <f>G65+H65</f>
        <v>24.780140523940251</v>
      </c>
      <c r="J65" s="29">
        <f>$J$4*1.29</f>
        <v>71925.639899999995</v>
      </c>
      <c r="K65" s="29">
        <f>I65*J65</f>
        <v>1782327.4639963238</v>
      </c>
      <c r="L65" s="29">
        <f>K65*0.3878</f>
        <v>691186.59053777426</v>
      </c>
      <c r="M65" s="29">
        <v>0</v>
      </c>
      <c r="N65" s="29">
        <f>K65+L65+M65</f>
        <v>2473514.0545340981</v>
      </c>
      <c r="O65" s="29">
        <v>0</v>
      </c>
      <c r="P65" s="29">
        <f>IF(O65=0,N65,O65)</f>
        <v>2473514.0545340981</v>
      </c>
    </row>
    <row r="66" spans="1:16" ht="13.5" customHeight="1" x14ac:dyDescent="0.2">
      <c r="A66" s="25" t="s">
        <v>93</v>
      </c>
      <c r="B66" s="26">
        <v>28003</v>
      </c>
      <c r="C66" s="27">
        <v>834.99</v>
      </c>
      <c r="D66" s="22">
        <v>0</v>
      </c>
      <c r="E66" s="28">
        <v>5.5</v>
      </c>
      <c r="F66" s="28">
        <f>IF((C66+D66)&lt;200,12,IF((C66+D66)&gt;600,15,((C66+D66)*0.0075)+10.5))</f>
        <v>15</v>
      </c>
      <c r="G66" s="28">
        <f>(C66+D66)/F66</f>
        <v>55.666000000000004</v>
      </c>
      <c r="H66" s="28">
        <f>E66/F66</f>
        <v>0.36666666666666664</v>
      </c>
      <c r="I66" s="28">
        <f>G66+H66</f>
        <v>56.032666666666671</v>
      </c>
      <c r="J66" s="29">
        <f>$J$4*1.29</f>
        <v>71925.639899999995</v>
      </c>
      <c r="K66" s="29">
        <f>I66*J66</f>
        <v>4030185.4053034</v>
      </c>
      <c r="L66" s="29">
        <f>K66*0.3878</f>
        <v>1562905.9001766585</v>
      </c>
      <c r="M66" s="29">
        <v>0</v>
      </c>
      <c r="N66" s="29">
        <f>K66+L66+M66</f>
        <v>5593091.3054800583</v>
      </c>
      <c r="O66" s="29">
        <v>0</v>
      </c>
      <c r="P66" s="29">
        <f>IF(O66=0,N66,O66)</f>
        <v>5593091.3054800583</v>
      </c>
    </row>
    <row r="67" spans="1:16" ht="13.5" customHeight="1" x14ac:dyDescent="0.2">
      <c r="A67" s="25" t="s">
        <v>95</v>
      </c>
      <c r="B67" s="26">
        <v>30001</v>
      </c>
      <c r="C67" s="27">
        <v>385</v>
      </c>
      <c r="D67" s="22">
        <v>0</v>
      </c>
      <c r="E67" s="28">
        <v>3.75</v>
      </c>
      <c r="F67" s="28">
        <f>IF((C67+D67)&lt;200,12,IF((C67+D67)&gt;600,15,((C67+D67)*0.0075)+10.5))</f>
        <v>13.387499999999999</v>
      </c>
      <c r="G67" s="28">
        <f>(C67+D67)/F67</f>
        <v>28.758169934640524</v>
      </c>
      <c r="H67" s="28">
        <f>E67/F67</f>
        <v>0.28011204481792717</v>
      </c>
      <c r="I67" s="28">
        <f>G67+H67</f>
        <v>29.03828197945845</v>
      </c>
      <c r="J67" s="29">
        <f>$J$4*1.29</f>
        <v>71925.639899999995</v>
      </c>
      <c r="K67" s="29">
        <f>I67*J67</f>
        <v>2088597.0129691875</v>
      </c>
      <c r="L67" s="29">
        <f>K67*0.3878</f>
        <v>809957.92162945087</v>
      </c>
      <c r="M67" s="29">
        <v>0</v>
      </c>
      <c r="N67" s="29">
        <f>K67+L67+M67</f>
        <v>2898554.9345986382</v>
      </c>
      <c r="O67" s="29">
        <v>0</v>
      </c>
      <c r="P67" s="29">
        <f>IF(O67=0,N67,O67)</f>
        <v>2898554.9345986382</v>
      </c>
    </row>
    <row r="68" spans="1:16" ht="13.5" customHeight="1" x14ac:dyDescent="0.2">
      <c r="A68" s="25" t="s">
        <v>97</v>
      </c>
      <c r="B68" s="26">
        <v>31001</v>
      </c>
      <c r="C68" s="27">
        <v>224</v>
      </c>
      <c r="D68" s="22">
        <v>0</v>
      </c>
      <c r="E68" s="28">
        <v>0</v>
      </c>
      <c r="F68" s="28">
        <f>IF((C68+D68)&lt;200,12,IF((C68+D68)&gt;600,15,((C68+D68)*0.0075)+10.5))</f>
        <v>12.18</v>
      </c>
      <c r="G68" s="28">
        <f>(C68+D68)/F68</f>
        <v>18.390804597701148</v>
      </c>
      <c r="H68" s="28">
        <f>E68/F68</f>
        <v>0</v>
      </c>
      <c r="I68" s="28">
        <f>G68+H68</f>
        <v>18.390804597701148</v>
      </c>
      <c r="J68" s="29">
        <f>$J$4*1.29</f>
        <v>71925.639899999995</v>
      </c>
      <c r="K68" s="29">
        <f>I68*J68</f>
        <v>1322770.388965517</v>
      </c>
      <c r="L68" s="29">
        <f>K68*0.3878</f>
        <v>512970.3568408275</v>
      </c>
      <c r="M68" s="29">
        <v>0</v>
      </c>
      <c r="N68" s="29">
        <f>K68+L68+M68</f>
        <v>1835740.7458063446</v>
      </c>
      <c r="O68" s="29">
        <v>0</v>
      </c>
      <c r="P68" s="29">
        <f>IF(O68=0,N68,O68)</f>
        <v>1835740.7458063446</v>
      </c>
    </row>
    <row r="69" spans="1:16" ht="13.5" customHeight="1" x14ac:dyDescent="0.2">
      <c r="A69" s="25" t="s">
        <v>117</v>
      </c>
      <c r="B69" s="26">
        <v>41002</v>
      </c>
      <c r="C69" s="27">
        <v>5902.4</v>
      </c>
      <c r="D69" s="22">
        <v>0.30000000000000004</v>
      </c>
      <c r="E69" s="28">
        <v>30.25</v>
      </c>
      <c r="F69" s="28">
        <f>IF((C69+D69)&lt;200,12,IF((C69+D69)&gt;600,15,((C69+D69)*0.0075)+10.5))</f>
        <v>15</v>
      </c>
      <c r="G69" s="28">
        <f>(C69+D69)/F69</f>
        <v>393.51333333333332</v>
      </c>
      <c r="H69" s="28">
        <f>E69/F69</f>
        <v>2.0166666666666666</v>
      </c>
      <c r="I69" s="28">
        <f>G69+H69</f>
        <v>395.53</v>
      </c>
      <c r="J69" s="29">
        <f>$J$4*1.29</f>
        <v>71925.639899999995</v>
      </c>
      <c r="K69" s="29">
        <f>I69*J69</f>
        <v>28448748.349646997</v>
      </c>
      <c r="L69" s="29">
        <f>K69*0.3878</f>
        <v>11032424.609993104</v>
      </c>
      <c r="M69" s="29">
        <v>0</v>
      </c>
      <c r="N69" s="29">
        <f>K69+L69+M69</f>
        <v>39481172.959640101</v>
      </c>
      <c r="O69" s="29">
        <v>0</v>
      </c>
      <c r="P69" s="29">
        <f>IF(O69=0,N69,O69)</f>
        <v>39481172.959640101</v>
      </c>
    </row>
    <row r="70" spans="1:16" ht="13.5" customHeight="1" x14ac:dyDescent="0.2">
      <c r="A70" s="25" t="s">
        <v>60</v>
      </c>
      <c r="B70" s="26">
        <v>14002</v>
      </c>
      <c r="C70" s="27">
        <v>183</v>
      </c>
      <c r="D70" s="22">
        <v>0</v>
      </c>
      <c r="E70" s="28">
        <v>0</v>
      </c>
      <c r="F70" s="28">
        <f>IF((C70+D70)&lt;200,12,IF((C70+D70)&gt;600,15,((C70+D70)*0.0075)+10.5))</f>
        <v>12</v>
      </c>
      <c r="G70" s="28">
        <f>(C70+D70)/F70</f>
        <v>15.25</v>
      </c>
      <c r="H70" s="28">
        <f>E70/F70</f>
        <v>0</v>
      </c>
      <c r="I70" s="28">
        <f>G70+H70</f>
        <v>15.25</v>
      </c>
      <c r="J70" s="29">
        <f>$J$4*1.29</f>
        <v>71925.639899999995</v>
      </c>
      <c r="K70" s="29">
        <f>I70*J70</f>
        <v>1096866.0084749998</v>
      </c>
      <c r="L70" s="29">
        <f>K70*0.3878</f>
        <v>425364.63808660489</v>
      </c>
      <c r="M70" s="29">
        <v>0</v>
      </c>
      <c r="N70" s="29">
        <f>K70+L70+M70</f>
        <v>1522230.6465616047</v>
      </c>
      <c r="O70" s="29">
        <v>0</v>
      </c>
      <c r="P70" s="29">
        <f>IF(O70=0,N70,O70)</f>
        <v>1522230.6465616047</v>
      </c>
    </row>
    <row r="71" spans="1:16" ht="13.5" customHeight="1" x14ac:dyDescent="0.2">
      <c r="A71" s="25" t="s">
        <v>51</v>
      </c>
      <c r="B71" s="26">
        <v>10001</v>
      </c>
      <c r="C71" s="27">
        <v>140</v>
      </c>
      <c r="D71" s="22">
        <v>0</v>
      </c>
      <c r="E71" s="28">
        <v>0.25</v>
      </c>
      <c r="F71" s="28">
        <f>IF((C71+D71)&lt;200,12,IF((C71+D71)&gt;600,15,((C71+D71)*0.0075)+10.5))</f>
        <v>12</v>
      </c>
      <c r="G71" s="28">
        <f>(C71+D71)/F71</f>
        <v>11.666666666666666</v>
      </c>
      <c r="H71" s="28">
        <f>E71/F71</f>
        <v>2.0833333333333332E-2</v>
      </c>
      <c r="I71" s="28">
        <f>G71+H71</f>
        <v>11.6875</v>
      </c>
      <c r="J71" s="29">
        <f>$J$4*1.29</f>
        <v>71925.639899999995</v>
      </c>
      <c r="K71" s="29">
        <f>I71*J71</f>
        <v>840630.91633124999</v>
      </c>
      <c r="L71" s="29">
        <f>K71*0.3878</f>
        <v>325996.66935325874</v>
      </c>
      <c r="M71" s="29">
        <v>0</v>
      </c>
      <c r="N71" s="29">
        <f>K71+L71+M71</f>
        <v>1166627.5856845088</v>
      </c>
      <c r="O71" s="29">
        <v>0</v>
      </c>
      <c r="P71" s="29">
        <f>IF(O71=0,N71,O71)</f>
        <v>1166627.5856845088</v>
      </c>
    </row>
    <row r="72" spans="1:16" ht="13.5" customHeight="1" x14ac:dyDescent="0.2">
      <c r="A72" s="25" t="s">
        <v>103</v>
      </c>
      <c r="B72" s="26">
        <v>34002</v>
      </c>
      <c r="C72" s="27">
        <v>215</v>
      </c>
      <c r="D72" s="22">
        <v>0</v>
      </c>
      <c r="E72" s="28">
        <v>0</v>
      </c>
      <c r="F72" s="28">
        <f>IF((C72+D72)&lt;200,12,IF((C72+D72)&gt;600,15,((C72+D72)*0.0075)+10.5))</f>
        <v>12.112500000000001</v>
      </c>
      <c r="G72" s="28">
        <f>(C72+D72)/F72</f>
        <v>17.750257997936014</v>
      </c>
      <c r="H72" s="28">
        <f>E72/F72</f>
        <v>0</v>
      </c>
      <c r="I72" s="28">
        <f>G72+H72</f>
        <v>17.750257997936014</v>
      </c>
      <c r="J72" s="29">
        <f>$J$4*1.29</f>
        <v>71925.639899999995</v>
      </c>
      <c r="K72" s="29">
        <f>I72*J72</f>
        <v>1276698.6648916407</v>
      </c>
      <c r="L72" s="29">
        <f>K72*0.3878</f>
        <v>495103.7422449782</v>
      </c>
      <c r="M72" s="29">
        <v>0</v>
      </c>
      <c r="N72" s="29">
        <f>K72+L72+M72</f>
        <v>1771802.4071366189</v>
      </c>
      <c r="O72" s="29">
        <v>0</v>
      </c>
      <c r="P72" s="29">
        <f>IF(O72=0,N72,O72)</f>
        <v>1771802.4071366189</v>
      </c>
    </row>
    <row r="73" spans="1:16" ht="13.5" customHeight="1" x14ac:dyDescent="0.2">
      <c r="A73" s="25" t="s">
        <v>142</v>
      </c>
      <c r="B73" s="26">
        <v>51002</v>
      </c>
      <c r="C73" s="27">
        <v>486.7</v>
      </c>
      <c r="D73" s="22">
        <v>0</v>
      </c>
      <c r="E73" s="28">
        <v>2.75</v>
      </c>
      <c r="F73" s="28">
        <f>IF((C73+D73)&lt;200,12,IF((C73+D73)&gt;600,15,((C73+D73)*0.0075)+10.5))</f>
        <v>14.15025</v>
      </c>
      <c r="G73" s="28">
        <f>(C73+D73)/F73</f>
        <v>34.39515202911609</v>
      </c>
      <c r="H73" s="28">
        <f>E73/F73</f>
        <v>0.19434285613328386</v>
      </c>
      <c r="I73" s="28">
        <f>G73+H73</f>
        <v>34.589494885249373</v>
      </c>
      <c r="J73" s="29">
        <f>$J$4*1.29</f>
        <v>71925.639899999995</v>
      </c>
      <c r="K73" s="29">
        <f>I73*J73</f>
        <v>2487871.5534393382</v>
      </c>
      <c r="L73" s="29">
        <f>K73*0.3878</f>
        <v>964796.58842377528</v>
      </c>
      <c r="M73" s="29">
        <v>0</v>
      </c>
      <c r="N73" s="29">
        <f>K73+L73+M73</f>
        <v>3452668.1418631133</v>
      </c>
      <c r="O73" s="29">
        <v>0</v>
      </c>
      <c r="P73" s="29">
        <f>IF(O73=0,N73,O73)</f>
        <v>3452668.1418631133</v>
      </c>
    </row>
    <row r="74" spans="1:16" ht="13.5" customHeight="1" x14ac:dyDescent="0.2">
      <c r="A74" s="25" t="s">
        <v>158</v>
      </c>
      <c r="B74" s="26">
        <v>56006</v>
      </c>
      <c r="C74" s="27">
        <v>222</v>
      </c>
      <c r="D74" s="22">
        <v>0.30000000000000004</v>
      </c>
      <c r="E74" s="28">
        <v>5</v>
      </c>
      <c r="F74" s="28">
        <f>IF((C74+D74)&lt;200,12,IF((C74+D74)&gt;600,15,((C74+D74)*0.0075)+10.5))</f>
        <v>12.167249999999999</v>
      </c>
      <c r="G74" s="28">
        <f>(C74+D74)/F74</f>
        <v>18.270356900696544</v>
      </c>
      <c r="H74" s="28">
        <f>E74/F74</f>
        <v>0.41093920154513142</v>
      </c>
      <c r="I74" s="28">
        <f>G74+H74</f>
        <v>18.681296102241674</v>
      </c>
      <c r="J74" s="29">
        <f>$J$4*1.29</f>
        <v>71925.639899999995</v>
      </c>
      <c r="K74" s="29">
        <f>I74*J74</f>
        <v>1343664.1763151081</v>
      </c>
      <c r="L74" s="29">
        <f>K74*0.3878</f>
        <v>521072.96757499891</v>
      </c>
      <c r="M74" s="29">
        <v>0</v>
      </c>
      <c r="N74" s="29">
        <f>K74+L74+M74</f>
        <v>1864737.1438901071</v>
      </c>
      <c r="O74" s="29">
        <v>0</v>
      </c>
      <c r="P74" s="29">
        <f>IF(O74=0,N74,O74)</f>
        <v>1864737.1438901071</v>
      </c>
    </row>
    <row r="75" spans="1:16" ht="13.5" customHeight="1" x14ac:dyDescent="0.2">
      <c r="A75" s="25" t="s">
        <v>82</v>
      </c>
      <c r="B75" s="26">
        <v>23002</v>
      </c>
      <c r="C75" s="27">
        <v>753.26</v>
      </c>
      <c r="D75" s="22">
        <v>0.5</v>
      </c>
      <c r="E75" s="28">
        <v>1.5</v>
      </c>
      <c r="F75" s="28">
        <f>IF((C75+D75)&lt;200,12,IF((C75+D75)&gt;600,15,((C75+D75)*0.0075)+10.5))</f>
        <v>15</v>
      </c>
      <c r="G75" s="28">
        <f>(C75+D75)/F75</f>
        <v>50.250666666666667</v>
      </c>
      <c r="H75" s="28">
        <f>E75/F75</f>
        <v>0.1</v>
      </c>
      <c r="I75" s="28">
        <f>G75+H75</f>
        <v>50.350666666666669</v>
      </c>
      <c r="J75" s="29">
        <f>$J$4*1.29</f>
        <v>71925.639899999995</v>
      </c>
      <c r="K75" s="29">
        <f>I75*J75</f>
        <v>3621503.9193915999</v>
      </c>
      <c r="L75" s="29">
        <f>K75*0.3878</f>
        <v>1404419.2199400624</v>
      </c>
      <c r="M75" s="29">
        <v>0</v>
      </c>
      <c r="N75" s="29">
        <f>K75+L75+M75</f>
        <v>5025923.1393316621</v>
      </c>
      <c r="O75" s="29">
        <v>0</v>
      </c>
      <c r="P75" s="29">
        <f>IF(O75=0,N75,O75)</f>
        <v>5025923.1393316621</v>
      </c>
    </row>
    <row r="76" spans="1:16" ht="13.5" customHeight="1" x14ac:dyDescent="0.2">
      <c r="A76" s="25" t="s">
        <v>149</v>
      </c>
      <c r="B76" s="26">
        <v>53002</v>
      </c>
      <c r="C76" s="27">
        <v>104</v>
      </c>
      <c r="D76" s="22">
        <v>0</v>
      </c>
      <c r="E76" s="28">
        <v>0</v>
      </c>
      <c r="F76" s="28">
        <f>IF((C76+D76)&lt;200,12,IF((C76+D76)&gt;600,15,((C76+D76)*0.0075)+10.5))</f>
        <v>12</v>
      </c>
      <c r="G76" s="28">
        <f>(C76+D76)/F76</f>
        <v>8.6666666666666661</v>
      </c>
      <c r="H76" s="28">
        <f>E76/F76</f>
        <v>0</v>
      </c>
      <c r="I76" s="28">
        <f>G76+H76</f>
        <v>8.6666666666666661</v>
      </c>
      <c r="J76" s="29">
        <f>$J$4*1.29</f>
        <v>71925.639899999995</v>
      </c>
      <c r="K76" s="29">
        <f>I76*J76</f>
        <v>623355.54579999996</v>
      </c>
      <c r="L76" s="29">
        <f>K76*0.3878</f>
        <v>241737.28066123996</v>
      </c>
      <c r="M76" s="29">
        <v>0</v>
      </c>
      <c r="N76" s="29">
        <f>K76+L76+M76</f>
        <v>865092.82646123995</v>
      </c>
      <c r="O76" s="29">
        <v>700802.73714285716</v>
      </c>
      <c r="P76" s="29">
        <f>IF(O76=0,N76,O76)</f>
        <v>700802.73714285716</v>
      </c>
    </row>
    <row r="77" spans="1:16" ht="13.5" customHeight="1" x14ac:dyDescent="0.2">
      <c r="A77" s="25" t="s">
        <v>131</v>
      </c>
      <c r="B77" s="26">
        <v>48003</v>
      </c>
      <c r="C77" s="27">
        <v>350</v>
      </c>
      <c r="D77" s="22">
        <v>0</v>
      </c>
      <c r="E77" s="28">
        <v>3</v>
      </c>
      <c r="F77" s="28">
        <f>IF((C77+D77)&lt;200,12,IF((C77+D77)&gt;600,15,((C77+D77)*0.0075)+10.5))</f>
        <v>13.125</v>
      </c>
      <c r="G77" s="28">
        <f>(C77+D77)/F77</f>
        <v>26.666666666666668</v>
      </c>
      <c r="H77" s="28">
        <f>E77/F77</f>
        <v>0.22857142857142856</v>
      </c>
      <c r="I77" s="28">
        <f>G77+H77</f>
        <v>26.895238095238096</v>
      </c>
      <c r="J77" s="29">
        <f>$J$4*1.29</f>
        <v>71925.639899999995</v>
      </c>
      <c r="K77" s="29">
        <f>I77*J77</f>
        <v>1934457.2102628569</v>
      </c>
      <c r="L77" s="29">
        <f>K77*0.3878</f>
        <v>750182.50613993593</v>
      </c>
      <c r="M77" s="29">
        <v>0</v>
      </c>
      <c r="N77" s="29">
        <f>K77+L77+M77</f>
        <v>2684639.7164027928</v>
      </c>
      <c r="O77" s="29">
        <v>0</v>
      </c>
      <c r="P77" s="29">
        <f>IF(O77=0,N77,O77)</f>
        <v>2684639.7164027928</v>
      </c>
    </row>
    <row r="78" spans="1:16" ht="13.5" customHeight="1" x14ac:dyDescent="0.2">
      <c r="A78" s="25" t="s">
        <v>32</v>
      </c>
      <c r="B78" s="26">
        <v>2002</v>
      </c>
      <c r="C78" s="27">
        <v>2921.98</v>
      </c>
      <c r="D78" s="22">
        <v>0.2</v>
      </c>
      <c r="E78" s="28">
        <v>197</v>
      </c>
      <c r="F78" s="28">
        <f>IF((C78+D78)&lt;200,12,IF((C78+D78)&gt;600,15,((C78+D78)*0.0075)+10.5))</f>
        <v>15</v>
      </c>
      <c r="G78" s="28">
        <f>(C78+D78)/F78</f>
        <v>194.81199999999998</v>
      </c>
      <c r="H78" s="28">
        <f>E78/F78</f>
        <v>13.133333333333333</v>
      </c>
      <c r="I78" s="28">
        <f>G78+H78</f>
        <v>207.94533333333331</v>
      </c>
      <c r="J78" s="29">
        <f>$J$4*1.29</f>
        <v>71925.639899999995</v>
      </c>
      <c r="K78" s="29">
        <f>I78*J78</f>
        <v>14956601.164218796</v>
      </c>
      <c r="L78" s="29">
        <f>K78*0.3878</f>
        <v>5800169.9314840492</v>
      </c>
      <c r="M78" s="29">
        <v>12577</v>
      </c>
      <c r="N78" s="29">
        <f>K78+L78+M78</f>
        <v>20769348.095702846</v>
      </c>
      <c r="O78" s="29">
        <v>0</v>
      </c>
      <c r="P78" s="29">
        <f>IF(O78=0,N78,O78)</f>
        <v>20769348.095702846</v>
      </c>
    </row>
    <row r="79" spans="1:16" ht="13.5" customHeight="1" x14ac:dyDescent="0.2">
      <c r="A79" s="25" t="s">
        <v>80</v>
      </c>
      <c r="B79" s="26">
        <v>22006</v>
      </c>
      <c r="C79" s="27">
        <v>428.07</v>
      </c>
      <c r="D79" s="22">
        <v>0</v>
      </c>
      <c r="E79" s="28">
        <v>10.25</v>
      </c>
      <c r="F79" s="28">
        <f>IF((C79+D79)&lt;200,12,IF((C79+D79)&gt;600,15,((C79+D79)*0.0075)+10.5))</f>
        <v>13.710525000000001</v>
      </c>
      <c r="G79" s="28">
        <f>(C79+D79)/F79</f>
        <v>31.221999157581493</v>
      </c>
      <c r="H79" s="28">
        <f>E79/F79</f>
        <v>0.74760083950104028</v>
      </c>
      <c r="I79" s="28">
        <f>G79+H79</f>
        <v>31.969599997082533</v>
      </c>
      <c r="J79" s="29">
        <f>$J$4*1.29</f>
        <v>71925.639899999995</v>
      </c>
      <c r="K79" s="29">
        <f>I79*J79</f>
        <v>2299433.9371371991</v>
      </c>
      <c r="L79" s="29">
        <f>K79*0.3878</f>
        <v>891720.48082180577</v>
      </c>
      <c r="M79" s="29">
        <v>0</v>
      </c>
      <c r="N79" s="29">
        <f>K79+L79+M79</f>
        <v>3191154.4179590046</v>
      </c>
      <c r="O79" s="29">
        <v>0</v>
      </c>
      <c r="P79" s="29">
        <f>IF(O79=0,N79,O79)</f>
        <v>3191154.4179590046</v>
      </c>
    </row>
    <row r="80" spans="1:16" ht="13.5" customHeight="1" x14ac:dyDescent="0.2">
      <c r="A80" s="25" t="s">
        <v>58</v>
      </c>
      <c r="B80" s="26">
        <v>13003</v>
      </c>
      <c r="C80" s="27">
        <v>282.56</v>
      </c>
      <c r="D80" s="22">
        <v>0</v>
      </c>
      <c r="E80" s="28">
        <v>0.5</v>
      </c>
      <c r="F80" s="28">
        <f>IF((C80+D80)&lt;200,12,IF((C80+D80)&gt;600,15,((C80+D80)*0.0075)+10.5))</f>
        <v>12.619199999999999</v>
      </c>
      <c r="G80" s="28">
        <f>(C80+D80)/F80</f>
        <v>22.391276784582224</v>
      </c>
      <c r="H80" s="28">
        <f>E80/F80</f>
        <v>3.9622163053125402E-2</v>
      </c>
      <c r="I80" s="28">
        <f>G80+H80</f>
        <v>22.430898947635349</v>
      </c>
      <c r="J80" s="29">
        <f>$J$4*1.29</f>
        <v>71925.639899999995</v>
      </c>
      <c r="K80" s="29">
        <f>I80*J80</f>
        <v>1613356.760340909</v>
      </c>
      <c r="L80" s="29">
        <f>K80*0.3878</f>
        <v>625659.75166020449</v>
      </c>
      <c r="M80" s="29">
        <v>0</v>
      </c>
      <c r="N80" s="29">
        <f>K80+L80+M80</f>
        <v>2239016.5120011135</v>
      </c>
      <c r="O80" s="29">
        <v>0</v>
      </c>
      <c r="P80" s="29">
        <f>IF(O80=0,N80,O80)</f>
        <v>2239016.5120011135</v>
      </c>
    </row>
    <row r="81" spans="1:16" ht="13.5" customHeight="1" x14ac:dyDescent="0.2">
      <c r="A81" s="25" t="s">
        <v>33</v>
      </c>
      <c r="B81" s="26">
        <v>2003</v>
      </c>
      <c r="C81" s="27">
        <v>229</v>
      </c>
      <c r="D81" s="22">
        <v>0</v>
      </c>
      <c r="E81" s="28">
        <v>1.25</v>
      </c>
      <c r="F81" s="28">
        <f>IF((C81+D81)&lt;200,12,IF((C81+D81)&gt;600,15,((C81+D81)*0.0075)+10.5))</f>
        <v>12.217499999999999</v>
      </c>
      <c r="G81" s="28">
        <f>(C81+D81)/F81</f>
        <v>18.743605483936978</v>
      </c>
      <c r="H81" s="28">
        <f>E81/F81</f>
        <v>0.10231225700838961</v>
      </c>
      <c r="I81" s="28">
        <f>G81+H81</f>
        <v>18.845917740945367</v>
      </c>
      <c r="J81" s="29">
        <f>$J$4*1.29</f>
        <v>71925.639899999995</v>
      </c>
      <c r="K81" s="29">
        <f>I81*J81</f>
        <v>1355504.6930202579</v>
      </c>
      <c r="L81" s="29">
        <f>K81*0.3878</f>
        <v>525664.71995325596</v>
      </c>
      <c r="M81" s="29">
        <v>0</v>
      </c>
      <c r="N81" s="29">
        <f>K81+L81+M81</f>
        <v>1881169.4129735138</v>
      </c>
      <c r="O81" s="29">
        <v>0</v>
      </c>
      <c r="P81" s="29">
        <f>IF(O81=0,N81,O81)</f>
        <v>1881169.4129735138</v>
      </c>
    </row>
    <row r="82" spans="1:16" ht="13.5" customHeight="1" x14ac:dyDescent="0.2">
      <c r="A82" s="25" t="s">
        <v>106</v>
      </c>
      <c r="B82" s="26">
        <v>37003</v>
      </c>
      <c r="C82" s="27">
        <v>186.15</v>
      </c>
      <c r="D82" s="22">
        <v>0</v>
      </c>
      <c r="E82" s="28">
        <v>0</v>
      </c>
      <c r="F82" s="28">
        <f>IF((C82+D82)&lt;200,12,IF((C82+D82)&gt;600,15,((C82+D82)*0.0075)+10.5))</f>
        <v>12</v>
      </c>
      <c r="G82" s="28">
        <f>(C82+D82)/F82</f>
        <v>15.512500000000001</v>
      </c>
      <c r="H82" s="28">
        <f>E82/F82</f>
        <v>0</v>
      </c>
      <c r="I82" s="28">
        <f>G82+H82</f>
        <v>15.512500000000001</v>
      </c>
      <c r="J82" s="29">
        <f>$J$4*1.29</f>
        <v>71925.639899999995</v>
      </c>
      <c r="K82" s="29">
        <f>I82*J82</f>
        <v>1115746.4889487501</v>
      </c>
      <c r="L82" s="29">
        <f>K82*0.3878</f>
        <v>432686.48841432523</v>
      </c>
      <c r="M82" s="29">
        <v>0</v>
      </c>
      <c r="N82" s="29">
        <f>K82+L82+M82</f>
        <v>1548432.9773630754</v>
      </c>
      <c r="O82" s="29">
        <v>0</v>
      </c>
      <c r="P82" s="29">
        <f>IF(O82=0,N82,O82)</f>
        <v>1548432.9773630754</v>
      </c>
    </row>
    <row r="83" spans="1:16" ht="13.5" customHeight="1" x14ac:dyDescent="0.2">
      <c r="A83" s="25" t="s">
        <v>104</v>
      </c>
      <c r="B83" s="26">
        <v>35002</v>
      </c>
      <c r="C83" s="27">
        <v>317</v>
      </c>
      <c r="D83" s="22">
        <v>0</v>
      </c>
      <c r="E83" s="28">
        <v>0</v>
      </c>
      <c r="F83" s="28">
        <f>IF((C83+D83)&lt;200,12,IF((C83+D83)&gt;600,15,((C83+D83)*0.0075)+10.5))</f>
        <v>12.8775</v>
      </c>
      <c r="G83" s="28">
        <f>(C83+D83)/F83</f>
        <v>24.616579304989322</v>
      </c>
      <c r="H83" s="28">
        <f>E83/F83</f>
        <v>0</v>
      </c>
      <c r="I83" s="28">
        <f>G83+H83</f>
        <v>24.616579304989322</v>
      </c>
      <c r="J83" s="29">
        <f>$J$4*1.29</f>
        <v>71925.639899999995</v>
      </c>
      <c r="K83" s="29">
        <f>I83*J83</f>
        <v>1770563.218660454</v>
      </c>
      <c r="L83" s="29">
        <f>K83*0.3878</f>
        <v>686624.41619652405</v>
      </c>
      <c r="M83" s="29">
        <v>0</v>
      </c>
      <c r="N83" s="29">
        <f>K83+L83+M83</f>
        <v>2457187.634856978</v>
      </c>
      <c r="O83" s="29">
        <v>0</v>
      </c>
      <c r="P83" s="29">
        <f>IF(O83=0,N83,O83)</f>
        <v>2457187.634856978</v>
      </c>
    </row>
    <row r="84" spans="1:16" ht="13.5" customHeight="1" x14ac:dyDescent="0.2">
      <c r="A84" s="25" t="s">
        <v>48</v>
      </c>
      <c r="B84" s="26">
        <v>7002</v>
      </c>
      <c r="C84" s="27">
        <v>339.12</v>
      </c>
      <c r="D84" s="22">
        <v>0</v>
      </c>
      <c r="E84" s="28">
        <v>2.5</v>
      </c>
      <c r="F84" s="28">
        <f>IF((C84+D84)&lt;200,12,IF((C84+D84)&gt;600,15,((C84+D84)*0.0075)+10.5))</f>
        <v>13.0434</v>
      </c>
      <c r="G84" s="28">
        <f>(C84+D84)/F84</f>
        <v>25.999355996135979</v>
      </c>
      <c r="H84" s="28">
        <f>E84/F84</f>
        <v>0.19166781667356669</v>
      </c>
      <c r="I84" s="28">
        <f>G84+H84</f>
        <v>26.191023812809544</v>
      </c>
      <c r="J84" s="29">
        <f>$J$4*1.29</f>
        <v>71925.639899999995</v>
      </c>
      <c r="K84" s="29">
        <f>I84*J84</f>
        <v>1883806.1473724642</v>
      </c>
      <c r="L84" s="29">
        <f>K84*0.3878</f>
        <v>730540.02395104151</v>
      </c>
      <c r="M84" s="29">
        <v>0</v>
      </c>
      <c r="N84" s="29">
        <f>K84+L84+M84</f>
        <v>2614346.1713235057</v>
      </c>
      <c r="O84" s="29">
        <v>0</v>
      </c>
      <c r="P84" s="29">
        <f>IF(O84=0,N84,O84)</f>
        <v>2614346.1713235057</v>
      </c>
    </row>
    <row r="85" spans="1:16" ht="13.5" customHeight="1" x14ac:dyDescent="0.2">
      <c r="A85" s="25" t="s">
        <v>109</v>
      </c>
      <c r="B85" s="26">
        <v>38003</v>
      </c>
      <c r="C85" s="27">
        <v>165.49</v>
      </c>
      <c r="D85" s="22">
        <v>0</v>
      </c>
      <c r="E85" s="28">
        <v>0</v>
      </c>
      <c r="F85" s="28">
        <f>IF((C85+D85)&lt;200,12,IF((C85+D85)&gt;600,15,((C85+D85)*0.0075)+10.5))</f>
        <v>12</v>
      </c>
      <c r="G85" s="28">
        <f>(C85+D85)/F85</f>
        <v>13.790833333333333</v>
      </c>
      <c r="H85" s="28">
        <f>E85/F85</f>
        <v>0</v>
      </c>
      <c r="I85" s="28">
        <f>G85+H85</f>
        <v>13.790833333333333</v>
      </c>
      <c r="J85" s="29">
        <f>$J$4*1.29</f>
        <v>71925.639899999995</v>
      </c>
      <c r="K85" s="29">
        <f>I85*J85</f>
        <v>991914.51225424989</v>
      </c>
      <c r="L85" s="29">
        <f>K85*0.3878</f>
        <v>384664.44785219809</v>
      </c>
      <c r="M85" s="29">
        <v>0</v>
      </c>
      <c r="N85" s="29">
        <f>K85+L85+M85</f>
        <v>1376578.960106448</v>
      </c>
      <c r="O85" s="29">
        <v>0</v>
      </c>
      <c r="P85" s="29">
        <f>IF(O85=0,N85,O85)</f>
        <v>1376578.960106448</v>
      </c>
    </row>
    <row r="86" spans="1:16" ht="13.5" customHeight="1" x14ac:dyDescent="0.2">
      <c r="A86" s="25" t="s">
        <v>127</v>
      </c>
      <c r="B86" s="26">
        <v>45005</v>
      </c>
      <c r="C86" s="27">
        <v>230</v>
      </c>
      <c r="D86" s="22">
        <v>0</v>
      </c>
      <c r="E86" s="28">
        <v>4.5</v>
      </c>
      <c r="F86" s="28">
        <f>IF((C86+D86)&lt;200,12,IF((C86+D86)&gt;600,15,((C86+D86)*0.0075)+10.5))</f>
        <v>12.225</v>
      </c>
      <c r="G86" s="28">
        <f>(C86+D86)/F86</f>
        <v>18.813905930470348</v>
      </c>
      <c r="H86" s="28">
        <f>E86/F86</f>
        <v>0.36809815950920244</v>
      </c>
      <c r="I86" s="28">
        <f>G86+H86</f>
        <v>19.18200408997955</v>
      </c>
      <c r="J86" s="29">
        <f>$J$4*1.29</f>
        <v>71925.639899999995</v>
      </c>
      <c r="K86" s="29">
        <f>I86*J86</f>
        <v>1379677.9187361961</v>
      </c>
      <c r="L86" s="29">
        <f>K86*0.3878</f>
        <v>535039.09688589687</v>
      </c>
      <c r="M86" s="29">
        <v>0</v>
      </c>
      <c r="N86" s="29">
        <f>K86+L86+M86</f>
        <v>1914717.0156220929</v>
      </c>
      <c r="O86" s="29">
        <v>0</v>
      </c>
      <c r="P86" s="29">
        <f>IF(O86=0,N86,O86)</f>
        <v>1914717.0156220929</v>
      </c>
    </row>
    <row r="87" spans="1:16" ht="13.5" customHeight="1" x14ac:dyDescent="0.2">
      <c r="A87" s="25" t="s">
        <v>114</v>
      </c>
      <c r="B87" s="26">
        <v>40001</v>
      </c>
      <c r="C87" s="27">
        <v>704.31</v>
      </c>
      <c r="D87" s="22">
        <v>0.1</v>
      </c>
      <c r="E87" s="28">
        <v>1</v>
      </c>
      <c r="F87" s="28">
        <f>IF((C87+D87)&lt;200,12,IF((C87+D87)&gt;600,15,((C87+D87)*0.0075)+10.5))</f>
        <v>15</v>
      </c>
      <c r="G87" s="28">
        <f>(C87+D87)/F87</f>
        <v>46.960666666666661</v>
      </c>
      <c r="H87" s="28">
        <f>E87/F87</f>
        <v>6.6666666666666666E-2</v>
      </c>
      <c r="I87" s="28">
        <f>G87+H87</f>
        <v>47.027333333333331</v>
      </c>
      <c r="J87" s="29">
        <f>$J$4*1.29</f>
        <v>71925.639899999995</v>
      </c>
      <c r="K87" s="29">
        <f>I87*J87</f>
        <v>3382471.0427905996</v>
      </c>
      <c r="L87" s="29">
        <f>K87*0.3878</f>
        <v>1311722.2703941944</v>
      </c>
      <c r="M87" s="29">
        <v>0</v>
      </c>
      <c r="N87" s="29">
        <f>K87+L87+M87</f>
        <v>4694193.313184794</v>
      </c>
      <c r="O87" s="29">
        <v>0</v>
      </c>
      <c r="P87" s="29">
        <f>IF(O87=0,N87,O87)</f>
        <v>4694193.313184794</v>
      </c>
    </row>
    <row r="88" spans="1:16" ht="13.5" customHeight="1" x14ac:dyDescent="0.2">
      <c r="A88" s="25" t="s">
        <v>147</v>
      </c>
      <c r="B88" s="26">
        <v>52004</v>
      </c>
      <c r="C88" s="27">
        <v>274.08999999999997</v>
      </c>
      <c r="D88" s="22">
        <v>0.1</v>
      </c>
      <c r="E88" s="28">
        <v>0</v>
      </c>
      <c r="F88" s="28">
        <f>IF((C88+D88)&lt;200,12,IF((C88+D88)&gt;600,15,((C88+D88)*0.0075)+10.5))</f>
        <v>12.556425000000001</v>
      </c>
      <c r="G88" s="28">
        <f>(C88+D88)/F88</f>
        <v>21.836629454641745</v>
      </c>
      <c r="H88" s="28">
        <f>E88/F88</f>
        <v>0</v>
      </c>
      <c r="I88" s="28">
        <f>G88+H88</f>
        <v>21.836629454641745</v>
      </c>
      <c r="J88" s="29">
        <f>$J$4*1.29</f>
        <v>71925.639899999995</v>
      </c>
      <c r="K88" s="29">
        <f>I88*J88</f>
        <v>1570613.5467842955</v>
      </c>
      <c r="L88" s="29">
        <f>K88*0.3878</f>
        <v>609083.93344294978</v>
      </c>
      <c r="M88" s="29">
        <v>0</v>
      </c>
      <c r="N88" s="29">
        <f>K88+L88+M88</f>
        <v>2179697.480227245</v>
      </c>
      <c r="O88" s="29">
        <v>0</v>
      </c>
      <c r="P88" s="29">
        <f>IF(O88=0,N88,O88)</f>
        <v>2179697.480227245</v>
      </c>
    </row>
    <row r="89" spans="1:16" ht="13.5" customHeight="1" x14ac:dyDescent="0.2">
      <c r="A89" s="25" t="s">
        <v>118</v>
      </c>
      <c r="B89" s="26">
        <v>41004</v>
      </c>
      <c r="C89" s="27">
        <v>1157.28</v>
      </c>
      <c r="D89" s="22">
        <v>0</v>
      </c>
      <c r="E89" s="28">
        <v>1</v>
      </c>
      <c r="F89" s="28">
        <f>IF((C89+D89)&lt;200,12,IF((C89+D89)&gt;600,15,((C89+D89)*0.0075)+10.5))</f>
        <v>15</v>
      </c>
      <c r="G89" s="28">
        <f>(C89+D89)/F89</f>
        <v>77.152000000000001</v>
      </c>
      <c r="H89" s="28">
        <f>E89/F89</f>
        <v>6.6666666666666666E-2</v>
      </c>
      <c r="I89" s="28">
        <f>G89+H89</f>
        <v>77.218666666666664</v>
      </c>
      <c r="J89" s="29">
        <f>$J$4*1.29</f>
        <v>71925.639899999995</v>
      </c>
      <c r="K89" s="29">
        <f>I89*J89</f>
        <v>5554002.012224799</v>
      </c>
      <c r="L89" s="29">
        <f>K89*0.3878</f>
        <v>2153841.980340777</v>
      </c>
      <c r="M89" s="29">
        <v>0</v>
      </c>
      <c r="N89" s="29">
        <f>K89+L89+M89</f>
        <v>7707843.992565576</v>
      </c>
      <c r="O89" s="29">
        <v>0</v>
      </c>
      <c r="P89" s="29">
        <f>IF(O89=0,N89,O89)</f>
        <v>7707843.992565576</v>
      </c>
    </row>
    <row r="90" spans="1:16" ht="13.5" customHeight="1" x14ac:dyDescent="0.2">
      <c r="A90" s="25" t="s">
        <v>125</v>
      </c>
      <c r="B90" s="26">
        <v>44002</v>
      </c>
      <c r="C90" s="27">
        <v>197</v>
      </c>
      <c r="D90" s="22">
        <v>0.1</v>
      </c>
      <c r="E90" s="28">
        <v>6.25</v>
      </c>
      <c r="F90" s="28">
        <f>IF((C90+D90)&lt;200,12,IF((C90+D90)&gt;600,15,((C90+D90)*0.0075)+10.5))</f>
        <v>12</v>
      </c>
      <c r="G90" s="28">
        <f>(C90+D90)/F90</f>
        <v>16.425000000000001</v>
      </c>
      <c r="H90" s="28">
        <f>E90/F90</f>
        <v>0.52083333333333337</v>
      </c>
      <c r="I90" s="28">
        <f>G90+H90</f>
        <v>16.945833333333333</v>
      </c>
      <c r="J90" s="29">
        <f>$J$4*1.29</f>
        <v>71925.639899999995</v>
      </c>
      <c r="K90" s="29">
        <f>I90*J90</f>
        <v>1218839.9061387498</v>
      </c>
      <c r="L90" s="29">
        <f>K90*0.3878</f>
        <v>472666.11560060713</v>
      </c>
      <c r="M90" s="29">
        <v>0</v>
      </c>
      <c r="N90" s="29">
        <f>K90+L90+M90</f>
        <v>1691506.0217393569</v>
      </c>
      <c r="O90" s="29">
        <v>0</v>
      </c>
      <c r="P90" s="29">
        <f>IF(O90=0,N90,O90)</f>
        <v>1691506.0217393569</v>
      </c>
    </row>
    <row r="91" spans="1:16" ht="13.5" customHeight="1" x14ac:dyDescent="0.2">
      <c r="A91" s="25" t="s">
        <v>120</v>
      </c>
      <c r="B91" s="26">
        <v>42001</v>
      </c>
      <c r="C91" s="27">
        <v>345</v>
      </c>
      <c r="D91" s="22">
        <v>0</v>
      </c>
      <c r="E91" s="28">
        <v>0</v>
      </c>
      <c r="F91" s="28">
        <f>IF((C91+D91)&lt;200,12,IF((C91+D91)&gt;600,15,((C91+D91)*0.0075)+10.5))</f>
        <v>13.0875</v>
      </c>
      <c r="G91" s="28">
        <f>(C91+D91)/F91</f>
        <v>26.361031518624642</v>
      </c>
      <c r="H91" s="28">
        <f>E91/F91</f>
        <v>0</v>
      </c>
      <c r="I91" s="28">
        <f>G91+H91</f>
        <v>26.361031518624642</v>
      </c>
      <c r="J91" s="29">
        <f>$J$4*1.29</f>
        <v>71925.639899999995</v>
      </c>
      <c r="K91" s="29">
        <f>I91*J91</f>
        <v>1896034.0604011461</v>
      </c>
      <c r="L91" s="29">
        <f>K91*0.3878</f>
        <v>735282.00862356438</v>
      </c>
      <c r="M91" s="29">
        <v>0</v>
      </c>
      <c r="N91" s="29">
        <f>K91+L91+M91</f>
        <v>2631316.0690247105</v>
      </c>
      <c r="O91" s="29">
        <v>0</v>
      </c>
      <c r="P91" s="29">
        <f>IF(O91=0,N91,O91)</f>
        <v>2631316.0690247105</v>
      </c>
    </row>
    <row r="92" spans="1:16" ht="13.5" customHeight="1" x14ac:dyDescent="0.2">
      <c r="A92" s="25" t="s">
        <v>111</v>
      </c>
      <c r="B92" s="26">
        <v>39002</v>
      </c>
      <c r="C92" s="27">
        <v>1153.27</v>
      </c>
      <c r="D92" s="22">
        <v>0.2</v>
      </c>
      <c r="E92" s="28">
        <v>6.75</v>
      </c>
      <c r="F92" s="28">
        <f>IF((C92+D92)&lt;200,12,IF((C92+D92)&gt;600,15,((C92+D92)*0.0075)+10.5))</f>
        <v>15</v>
      </c>
      <c r="G92" s="28">
        <f>(C92+D92)/F92</f>
        <v>76.897999999999996</v>
      </c>
      <c r="H92" s="28">
        <f>E92/F92</f>
        <v>0.45</v>
      </c>
      <c r="I92" s="28">
        <f>G92+H92</f>
        <v>77.347999999999999</v>
      </c>
      <c r="J92" s="29">
        <f>$J$4*1.29</f>
        <v>71925.639899999995</v>
      </c>
      <c r="K92" s="29">
        <f>I92*J92</f>
        <v>5563304.3949851999</v>
      </c>
      <c r="L92" s="29">
        <f>K92*0.3878</f>
        <v>2157449.4443752603</v>
      </c>
      <c r="M92" s="29">
        <v>0</v>
      </c>
      <c r="N92" s="29">
        <f>K92+L92+M92</f>
        <v>7720753.8393604606</v>
      </c>
      <c r="O92" s="29">
        <v>0</v>
      </c>
      <c r="P92" s="29">
        <f>IF(O92=0,N92,O92)</f>
        <v>7720753.8393604606</v>
      </c>
    </row>
    <row r="93" spans="1:16" ht="13.5" customHeight="1" x14ac:dyDescent="0.2">
      <c r="A93" s="25" t="s">
        <v>165</v>
      </c>
      <c r="B93" s="26">
        <v>60003</v>
      </c>
      <c r="C93" s="27">
        <v>192</v>
      </c>
      <c r="D93" s="22">
        <v>0.2</v>
      </c>
      <c r="E93" s="28">
        <v>1</v>
      </c>
      <c r="F93" s="28">
        <f>IF((C93+D93)&lt;200,12,IF((C93+D93)&gt;600,15,((C93+D93)*0.0075)+10.5))</f>
        <v>12</v>
      </c>
      <c r="G93" s="28">
        <f>(C93+D93)/F93</f>
        <v>16.016666666666666</v>
      </c>
      <c r="H93" s="28">
        <f>E93/F93</f>
        <v>8.3333333333333329E-2</v>
      </c>
      <c r="I93" s="28">
        <f>G93+H93</f>
        <v>16.099999999999998</v>
      </c>
      <c r="J93" s="29">
        <f>$J$4*1.29</f>
        <v>71925.639899999995</v>
      </c>
      <c r="K93" s="29">
        <f>I93*J93</f>
        <v>1158002.8023899999</v>
      </c>
      <c r="L93" s="29">
        <f>K93*0.3878</f>
        <v>449073.4867668419</v>
      </c>
      <c r="M93" s="29">
        <v>0</v>
      </c>
      <c r="N93" s="29">
        <f>K93+L93+M93</f>
        <v>1607076.2891568418</v>
      </c>
      <c r="O93" s="29">
        <v>0</v>
      </c>
      <c r="P93" s="29">
        <f>IF(O93=0,N93,O93)</f>
        <v>1607076.2891568418</v>
      </c>
    </row>
    <row r="94" spans="1:16" ht="13.5" customHeight="1" x14ac:dyDescent="0.2">
      <c r="A94" s="25" t="s">
        <v>123</v>
      </c>
      <c r="B94" s="26">
        <v>43007</v>
      </c>
      <c r="C94" s="27">
        <v>406.58</v>
      </c>
      <c r="D94" s="22">
        <v>0</v>
      </c>
      <c r="E94" s="28">
        <v>2.5</v>
      </c>
      <c r="F94" s="28">
        <f>IF((C94+D94)&lt;200,12,IF((C94+D94)&gt;600,15,((C94+D94)*0.0075)+10.5))</f>
        <v>13.54935</v>
      </c>
      <c r="G94" s="28">
        <f>(C94+D94)/F94</f>
        <v>30.007343525704183</v>
      </c>
      <c r="H94" s="28">
        <f>E94/F94</f>
        <v>0.18451069608505205</v>
      </c>
      <c r="I94" s="28">
        <f>G94+H94</f>
        <v>30.191854221789235</v>
      </c>
      <c r="J94" s="29">
        <f>$J$4*1.29</f>
        <v>71925.639899999995</v>
      </c>
      <c r="K94" s="29">
        <f>I94*J94</f>
        <v>2171568.434669707</v>
      </c>
      <c r="L94" s="29">
        <f>K94*0.3878</f>
        <v>842134.23896491237</v>
      </c>
      <c r="M94" s="29">
        <v>0</v>
      </c>
      <c r="N94" s="29">
        <f>K94+L94+M94</f>
        <v>3013702.6736346195</v>
      </c>
      <c r="O94" s="29">
        <v>0</v>
      </c>
      <c r="P94" s="29">
        <f>IF(O94=0,N94,O94)</f>
        <v>3013702.6736346195</v>
      </c>
    </row>
    <row r="95" spans="1:16" ht="13.5" customHeight="1" x14ac:dyDescent="0.2">
      <c r="A95" s="25" t="s">
        <v>63</v>
      </c>
      <c r="B95" s="26">
        <v>15001</v>
      </c>
      <c r="C95" s="27">
        <v>128</v>
      </c>
      <c r="D95" s="22">
        <v>0</v>
      </c>
      <c r="E95" s="28">
        <v>0</v>
      </c>
      <c r="F95" s="28">
        <f>IF((C95+D95)&lt;200,12,IF((C95+D95)&gt;600,15,((C95+D95)*0.0075)+10.5))</f>
        <v>12</v>
      </c>
      <c r="G95" s="28">
        <f>(C95+D95)/F95</f>
        <v>10.666666666666666</v>
      </c>
      <c r="H95" s="28">
        <f>E95/F95</f>
        <v>0</v>
      </c>
      <c r="I95" s="28">
        <f>G95+H95</f>
        <v>10.666666666666666</v>
      </c>
      <c r="J95" s="29">
        <f>$J$4*1.29</f>
        <v>71925.639899999995</v>
      </c>
      <c r="K95" s="29">
        <f>I95*J95</f>
        <v>767206.82559999987</v>
      </c>
      <c r="L95" s="29">
        <f>K95*0.3878</f>
        <v>297522.80696767994</v>
      </c>
      <c r="M95" s="29">
        <v>0</v>
      </c>
      <c r="N95" s="29">
        <f>K95+L95+M95</f>
        <v>1064729.6325676797</v>
      </c>
      <c r="O95" s="29">
        <v>0</v>
      </c>
      <c r="P95" s="29">
        <f>IF(O95=0,N95,O95)</f>
        <v>1064729.6325676797</v>
      </c>
    </row>
    <row r="96" spans="1:16" ht="13.5" customHeight="1" x14ac:dyDescent="0.2">
      <c r="A96" s="25" t="s">
        <v>64</v>
      </c>
      <c r="B96" s="26">
        <v>15002</v>
      </c>
      <c r="C96" s="27">
        <v>421.67</v>
      </c>
      <c r="D96" s="22">
        <v>0</v>
      </c>
      <c r="E96" s="28">
        <v>0</v>
      </c>
      <c r="F96" s="28">
        <f>IF((C96+D96)&lt;200,12,IF((C96+D96)&gt;600,15,((C96+D96)*0.0075)+10.5))</f>
        <v>13.662525</v>
      </c>
      <c r="G96" s="28">
        <f>(C96+D96)/F96</f>
        <v>30.863255510968873</v>
      </c>
      <c r="H96" s="28">
        <f>E96/F96</f>
        <v>0</v>
      </c>
      <c r="I96" s="28">
        <f>G96+H96</f>
        <v>30.863255510968873</v>
      </c>
      <c r="J96" s="29">
        <f>$J$4*1.29</f>
        <v>71925.639899999995</v>
      </c>
      <c r="K96" s="29">
        <f>I96*J96</f>
        <v>2219859.4020236377</v>
      </c>
      <c r="L96" s="29">
        <f>K96*0.3878</f>
        <v>860861.4761047666</v>
      </c>
      <c r="M96" s="29">
        <v>0</v>
      </c>
      <c r="N96" s="29">
        <f>K96+L96+M96</f>
        <v>3080720.8781284043</v>
      </c>
      <c r="O96" s="29">
        <v>0</v>
      </c>
      <c r="P96" s="29">
        <f>IF(O96=0,N96,O96)</f>
        <v>3080720.8781284043</v>
      </c>
    </row>
    <row r="97" spans="1:16" ht="13.5" customHeight="1" x14ac:dyDescent="0.2">
      <c r="A97" s="25" t="s">
        <v>128</v>
      </c>
      <c r="B97" s="26">
        <v>46001</v>
      </c>
      <c r="C97" s="27">
        <v>3059.81</v>
      </c>
      <c r="D97" s="22">
        <v>0.5</v>
      </c>
      <c r="E97" s="28">
        <v>0.75</v>
      </c>
      <c r="F97" s="28">
        <f>IF((C97+D97)&lt;200,12,IF((C97+D97)&gt;600,15,((C97+D97)*0.0075)+10.5))</f>
        <v>15</v>
      </c>
      <c r="G97" s="28">
        <f>(C97+D97)/F97</f>
        <v>204.02066666666667</v>
      </c>
      <c r="H97" s="28">
        <f>E97/F97</f>
        <v>0.05</v>
      </c>
      <c r="I97" s="28">
        <f>G97+H97</f>
        <v>204.07066666666668</v>
      </c>
      <c r="J97" s="29">
        <f>$J$4*1.29</f>
        <v>71925.639899999995</v>
      </c>
      <c r="K97" s="29">
        <f>I97*J97</f>
        <v>14677913.284819599</v>
      </c>
      <c r="L97" s="29">
        <f>K97*0.3878</f>
        <v>5692094.77185304</v>
      </c>
      <c r="M97" s="29">
        <v>0</v>
      </c>
      <c r="N97" s="29">
        <f>K97+L97+M97</f>
        <v>20370008.05667264</v>
      </c>
      <c r="O97" s="29">
        <v>0</v>
      </c>
      <c r="P97" s="29">
        <f>IF(O97=0,N97,O97)</f>
        <v>20370008.05667264</v>
      </c>
    </row>
    <row r="98" spans="1:16" ht="13.5" customHeight="1" x14ac:dyDescent="0.2">
      <c r="A98" s="25" t="s">
        <v>100</v>
      </c>
      <c r="B98" s="26">
        <v>33002</v>
      </c>
      <c r="C98" s="27">
        <v>275</v>
      </c>
      <c r="D98" s="22">
        <v>0</v>
      </c>
      <c r="E98" s="28">
        <v>7.5</v>
      </c>
      <c r="F98" s="28">
        <f>IF((C98+D98)&lt;200,12,IF((C98+D98)&gt;600,15,((C98+D98)*0.0075)+10.5))</f>
        <v>12.5625</v>
      </c>
      <c r="G98" s="28">
        <f>(C98+D98)/F98</f>
        <v>21.890547263681594</v>
      </c>
      <c r="H98" s="28">
        <f>E98/F98</f>
        <v>0.59701492537313428</v>
      </c>
      <c r="I98" s="28">
        <f>G98+H98</f>
        <v>22.487562189054728</v>
      </c>
      <c r="J98" s="29">
        <f>$J$4*1.29</f>
        <v>71925.639899999995</v>
      </c>
      <c r="K98" s="29">
        <f>I98*J98</f>
        <v>1617432.3002388061</v>
      </c>
      <c r="L98" s="29">
        <f>K98*0.3878</f>
        <v>627240.24603260891</v>
      </c>
      <c r="M98" s="29">
        <v>0</v>
      </c>
      <c r="N98" s="29">
        <f>K98+L98+M98</f>
        <v>2244672.546271415</v>
      </c>
      <c r="O98" s="29">
        <v>0</v>
      </c>
      <c r="P98" s="29">
        <f>IF(O98=0,N98,O98)</f>
        <v>2244672.546271415</v>
      </c>
    </row>
    <row r="99" spans="1:16" ht="13.5" customHeight="1" x14ac:dyDescent="0.2">
      <c r="A99" s="25" t="s">
        <v>86</v>
      </c>
      <c r="B99" s="26">
        <v>25004</v>
      </c>
      <c r="C99" s="27">
        <v>1006.97</v>
      </c>
      <c r="D99" s="22">
        <v>0.1</v>
      </c>
      <c r="E99" s="28">
        <v>13.25</v>
      </c>
      <c r="F99" s="28">
        <f>IF((C99+D99)&lt;200,12,IF((C99+D99)&gt;600,15,((C99+D99)*0.0075)+10.5))</f>
        <v>15</v>
      </c>
      <c r="G99" s="28">
        <f>(C99+D99)/F99</f>
        <v>67.138000000000005</v>
      </c>
      <c r="H99" s="28">
        <f>E99/F99</f>
        <v>0.8833333333333333</v>
      </c>
      <c r="I99" s="28">
        <f>G99+H99</f>
        <v>68.021333333333345</v>
      </c>
      <c r="J99" s="29">
        <f>$J$4*1.29</f>
        <v>71925.639899999995</v>
      </c>
      <c r="K99" s="29">
        <f>I99*J99</f>
        <v>4892477.9268512009</v>
      </c>
      <c r="L99" s="29">
        <f>K99*0.3878</f>
        <v>1897302.9400328957</v>
      </c>
      <c r="M99" s="29">
        <v>0</v>
      </c>
      <c r="N99" s="29">
        <f>K99+L99+M99</f>
        <v>6789780.8668840965</v>
      </c>
      <c r="O99" s="29">
        <v>0</v>
      </c>
      <c r="P99" s="29">
        <f>IF(O99=0,N99,O99)</f>
        <v>6789780.8668840965</v>
      </c>
    </row>
    <row r="100" spans="1:16" ht="13.5" customHeight="1" x14ac:dyDescent="0.2">
      <c r="A100" s="25" t="s">
        <v>94</v>
      </c>
      <c r="B100" s="26">
        <v>29004</v>
      </c>
      <c r="C100" s="27">
        <v>457.02</v>
      </c>
      <c r="D100" s="22">
        <v>0</v>
      </c>
      <c r="E100" s="28">
        <v>4.5</v>
      </c>
      <c r="F100" s="28">
        <f>IF((C100+D100)&lt;200,12,IF((C100+D100)&gt;600,15,((C100+D100)*0.0075)+10.5))</f>
        <v>13.92765</v>
      </c>
      <c r="G100" s="28">
        <f>(C100+D100)/F100</f>
        <v>32.813863070941615</v>
      </c>
      <c r="H100" s="28">
        <f>E100/F100</f>
        <v>0.32309829727197337</v>
      </c>
      <c r="I100" s="28">
        <f>G100+H100</f>
        <v>33.136961368213591</v>
      </c>
      <c r="J100" s="29">
        <f>$J$4*1.29</f>
        <v>71925.639899999995</v>
      </c>
      <c r="K100" s="29">
        <f>I100*J100</f>
        <v>2383397.1507503418</v>
      </c>
      <c r="L100" s="29">
        <f>K100*0.3878</f>
        <v>924281.41506098246</v>
      </c>
      <c r="M100" s="29">
        <v>0</v>
      </c>
      <c r="N100" s="29">
        <f>K100+L100+M100</f>
        <v>3307678.5658113244</v>
      </c>
      <c r="O100" s="29">
        <v>0</v>
      </c>
      <c r="P100" s="29">
        <f>IF(O100=0,N100,O100)</f>
        <v>3307678.5658113244</v>
      </c>
    </row>
    <row r="101" spans="1:16" ht="14.25" customHeight="1" x14ac:dyDescent="0.2">
      <c r="A101" s="25" t="s">
        <v>69</v>
      </c>
      <c r="B101" s="26">
        <v>17002</v>
      </c>
      <c r="C101" s="27">
        <v>2729.9</v>
      </c>
      <c r="D101" s="22">
        <v>0</v>
      </c>
      <c r="E101" s="28">
        <v>27</v>
      </c>
      <c r="F101" s="28">
        <f>IF((C101+D101)&lt;200,12,IF((C101+D101)&gt;600,15,((C101+D101)*0.0075)+10.5))</f>
        <v>15</v>
      </c>
      <c r="G101" s="28">
        <f>(C101+D101)/F101</f>
        <v>181.99333333333334</v>
      </c>
      <c r="H101" s="28">
        <f>E101/F101</f>
        <v>1.8</v>
      </c>
      <c r="I101" s="28">
        <f>G101+H101</f>
        <v>183.79333333333335</v>
      </c>
      <c r="J101" s="29">
        <f>$J$4*1.29</f>
        <v>71925.639899999995</v>
      </c>
      <c r="K101" s="29">
        <f>I101*J101</f>
        <v>13219453.109354001</v>
      </c>
      <c r="L101" s="29">
        <f>K101*0.3878</f>
        <v>5126503.9158074809</v>
      </c>
      <c r="M101" s="29">
        <v>0</v>
      </c>
      <c r="N101" s="29">
        <f>K101+L101+M101</f>
        <v>18345957.025161482</v>
      </c>
      <c r="O101" s="29">
        <v>0</v>
      </c>
      <c r="P101" s="29">
        <f>IF(O101=0,N101,O101)</f>
        <v>18345957.025161482</v>
      </c>
    </row>
    <row r="102" spans="1:16" ht="13.5" customHeight="1" x14ac:dyDescent="0.2">
      <c r="A102" s="25" t="s">
        <v>173</v>
      </c>
      <c r="B102" s="26">
        <v>62006</v>
      </c>
      <c r="C102" s="27">
        <v>575</v>
      </c>
      <c r="D102" s="22">
        <v>0.1</v>
      </c>
      <c r="E102" s="28">
        <v>0</v>
      </c>
      <c r="F102" s="28">
        <f>IF((C102+D102)&lt;200,12,IF((C102+D102)&gt;600,15,((C102+D102)*0.0075)+10.5))</f>
        <v>14.81325</v>
      </c>
      <c r="G102" s="28">
        <f>(C102+D102)/F102</f>
        <v>38.823350716419426</v>
      </c>
      <c r="H102" s="28">
        <f>E102/F102</f>
        <v>0</v>
      </c>
      <c r="I102" s="28">
        <f>G102+H102</f>
        <v>38.823350716419426</v>
      </c>
      <c r="J102" s="29">
        <f>$J$4*1.29</f>
        <v>71925.639899999995</v>
      </c>
      <c r="K102" s="29">
        <f>I102*J102</f>
        <v>2792394.3433405906</v>
      </c>
      <c r="L102" s="29">
        <f>K102*0.3878</f>
        <v>1082890.5263474809</v>
      </c>
      <c r="M102" s="29">
        <v>0</v>
      </c>
      <c r="N102" s="29">
        <f>K102+L102+M102</f>
        <v>3875284.8696880713</v>
      </c>
      <c r="O102" s="29">
        <v>0</v>
      </c>
      <c r="P102" s="29">
        <f>IF(O102=0,N102,O102)</f>
        <v>3875284.8696880713</v>
      </c>
    </row>
    <row r="103" spans="1:16" ht="13.5" customHeight="1" x14ac:dyDescent="0.2">
      <c r="A103" s="25" t="s">
        <v>122</v>
      </c>
      <c r="B103" s="26">
        <v>43002</v>
      </c>
      <c r="C103" s="27">
        <v>253.12</v>
      </c>
      <c r="D103" s="22">
        <v>0</v>
      </c>
      <c r="E103" s="28">
        <v>3</v>
      </c>
      <c r="F103" s="28">
        <f>IF((C103+D103)&lt;200,12,IF((C103+D103)&gt;600,15,((C103+D103)*0.0075)+10.5))</f>
        <v>12.398400000000001</v>
      </c>
      <c r="G103" s="28">
        <f>(C103+D103)/F103</f>
        <v>20.415537488708221</v>
      </c>
      <c r="H103" s="28">
        <f>E103/F103</f>
        <v>0.24196670538133952</v>
      </c>
      <c r="I103" s="28">
        <f>G103+H103</f>
        <v>20.657504194089562</v>
      </c>
      <c r="J103" s="29">
        <f>$J$4*1.29</f>
        <v>71925.639899999995</v>
      </c>
      <c r="K103" s="29">
        <f>I103*J103</f>
        <v>1485804.2078968254</v>
      </c>
      <c r="L103" s="29">
        <f>K103*0.3878</f>
        <v>576194.87182238884</v>
      </c>
      <c r="M103" s="29">
        <v>0</v>
      </c>
      <c r="N103" s="29">
        <f>K103+L103+M103</f>
        <v>2061999.0797192142</v>
      </c>
      <c r="O103" s="29">
        <v>0</v>
      </c>
      <c r="P103" s="29">
        <f>IF(O103=0,N103,O103)</f>
        <v>2061999.0797192142</v>
      </c>
    </row>
    <row r="104" spans="1:16" ht="13.5" customHeight="1" x14ac:dyDescent="0.2">
      <c r="A104" s="25" t="s">
        <v>70</v>
      </c>
      <c r="B104" s="26">
        <v>17003</v>
      </c>
      <c r="C104" s="27">
        <v>261</v>
      </c>
      <c r="D104" s="22">
        <v>0</v>
      </c>
      <c r="E104" s="28">
        <v>0</v>
      </c>
      <c r="F104" s="28">
        <f>IF((C104+D104)&lt;200,12,IF((C104+D104)&gt;600,15,((C104+D104)*0.0075)+10.5))</f>
        <v>12.4575</v>
      </c>
      <c r="G104" s="28">
        <f>(C104+D104)/F104</f>
        <v>20.951234196267311</v>
      </c>
      <c r="H104" s="28">
        <f>E104/F104</f>
        <v>0</v>
      </c>
      <c r="I104" s="28">
        <f>G104+H104</f>
        <v>20.951234196267311</v>
      </c>
      <c r="J104" s="29">
        <f>$J$4*1.29</f>
        <v>71925.639899999995</v>
      </c>
      <c r="K104" s="29">
        <f>I104*J104</f>
        <v>1506930.9262612883</v>
      </c>
      <c r="L104" s="29">
        <f>K104*0.3878</f>
        <v>584387.8132041276</v>
      </c>
      <c r="M104" s="29">
        <v>0</v>
      </c>
      <c r="N104" s="29">
        <f>K104+L104+M104</f>
        <v>2091318.7394654159</v>
      </c>
      <c r="O104" s="29">
        <v>0</v>
      </c>
      <c r="P104" s="29">
        <f>IF(O104=0,N104,O104)</f>
        <v>2091318.7394654159</v>
      </c>
    </row>
    <row r="105" spans="1:16" ht="13.5" customHeight="1" x14ac:dyDescent="0.2">
      <c r="A105" s="25" t="s">
        <v>143</v>
      </c>
      <c r="B105" s="26">
        <v>51003</v>
      </c>
      <c r="C105" s="27">
        <v>291</v>
      </c>
      <c r="D105" s="22">
        <v>0</v>
      </c>
      <c r="E105" s="28">
        <v>0.5</v>
      </c>
      <c r="F105" s="28">
        <f>IF((C105+D105)&lt;200,12,IF((C105+D105)&gt;600,15,((C105+D105)*0.0075)+10.5))</f>
        <v>12.682500000000001</v>
      </c>
      <c r="G105" s="28">
        <f>(C105+D105)/F105</f>
        <v>22.945002956830276</v>
      </c>
      <c r="H105" s="28">
        <f>E105/F105</f>
        <v>3.9424403705893944E-2</v>
      </c>
      <c r="I105" s="28">
        <f>G105+H105</f>
        <v>22.98442736053617</v>
      </c>
      <c r="J105" s="29">
        <f>$J$4*1.29</f>
        <v>71925.639899999995</v>
      </c>
      <c r="K105" s="29">
        <f>I105*J105</f>
        <v>1653169.6456416319</v>
      </c>
      <c r="L105" s="29">
        <f>K105*0.3878</f>
        <v>641099.18857982487</v>
      </c>
      <c r="M105" s="29">
        <v>0</v>
      </c>
      <c r="N105" s="29">
        <f>K105+L105+M105</f>
        <v>2294268.8342214567</v>
      </c>
      <c r="O105" s="29">
        <v>0</v>
      </c>
      <c r="P105" s="29">
        <f>IF(O105=0,N105,O105)</f>
        <v>2294268.8342214567</v>
      </c>
    </row>
    <row r="106" spans="1:16" ht="13.5" customHeight="1" x14ac:dyDescent="0.2">
      <c r="A106" s="25" t="s">
        <v>50</v>
      </c>
      <c r="B106" s="26">
        <v>9002</v>
      </c>
      <c r="C106" s="27">
        <v>269</v>
      </c>
      <c r="D106" s="22">
        <v>0.70000000000000007</v>
      </c>
      <c r="E106" s="28">
        <v>0</v>
      </c>
      <c r="F106" s="28">
        <f>IF((C106+D106)&lt;200,12,IF((C106+D106)&gt;600,15,((C106+D106)*0.0075)+10.5))</f>
        <v>12.52275</v>
      </c>
      <c r="G106" s="28">
        <f>(C106+D106)/F106</f>
        <v>21.536803018506316</v>
      </c>
      <c r="H106" s="28">
        <f>E106/F106</f>
        <v>0</v>
      </c>
      <c r="I106" s="28">
        <f>G106+H106</f>
        <v>21.536803018506316</v>
      </c>
      <c r="J106" s="29">
        <f>$J$4*1.29</f>
        <v>71925.639899999995</v>
      </c>
      <c r="K106" s="29">
        <f>I106*J106</f>
        <v>1549048.3385063182</v>
      </c>
      <c r="L106" s="29">
        <f>K106*0.3878</f>
        <v>600720.94567275012</v>
      </c>
      <c r="M106" s="29">
        <v>0</v>
      </c>
      <c r="N106" s="29">
        <f>K106+L106+M106</f>
        <v>2149769.2841790682</v>
      </c>
      <c r="O106" s="29">
        <v>0</v>
      </c>
      <c r="P106" s="29">
        <f>IF(O106=0,N106,O106)</f>
        <v>2149769.2841790682</v>
      </c>
    </row>
    <row r="107" spans="1:16" ht="13.5" customHeight="1" x14ac:dyDescent="0.2">
      <c r="A107" s="25" t="s">
        <v>159</v>
      </c>
      <c r="B107" s="26">
        <v>56007</v>
      </c>
      <c r="C107" s="27">
        <v>318.60000000000002</v>
      </c>
      <c r="D107" s="22">
        <v>0</v>
      </c>
      <c r="E107" s="28">
        <v>0.25</v>
      </c>
      <c r="F107" s="28">
        <f>IF((C107+D107)&lt;200,12,IF((C107+D107)&gt;600,15,((C107+D107)*0.0075)+10.5))</f>
        <v>12.8895</v>
      </c>
      <c r="G107" s="28">
        <f>(C107+D107)/F107</f>
        <v>24.717793552891891</v>
      </c>
      <c r="H107" s="28">
        <f>E107/F107</f>
        <v>1.9395632103650258E-2</v>
      </c>
      <c r="I107" s="28">
        <f>G107+H107</f>
        <v>24.73718918499554</v>
      </c>
      <c r="J107" s="29">
        <f>$J$4*1.29</f>
        <v>71925.639899999995</v>
      </c>
      <c r="K107" s="29">
        <f>I107*J107</f>
        <v>1779238.1614581635</v>
      </c>
      <c r="L107" s="29">
        <f>K107*0.3878</f>
        <v>689988.55901347578</v>
      </c>
      <c r="M107" s="29">
        <v>0</v>
      </c>
      <c r="N107" s="29">
        <f>K107+L107+M107</f>
        <v>2469226.7204716392</v>
      </c>
      <c r="O107" s="29">
        <v>0</v>
      </c>
      <c r="P107" s="29">
        <f>IF(O107=0,N107,O107)</f>
        <v>2469226.7204716392</v>
      </c>
    </row>
    <row r="108" spans="1:16" ht="13.5" customHeight="1" x14ac:dyDescent="0.2">
      <c r="A108" s="25" t="s">
        <v>83</v>
      </c>
      <c r="B108" s="26">
        <v>23003</v>
      </c>
      <c r="C108" s="27">
        <v>115</v>
      </c>
      <c r="D108" s="22">
        <v>0</v>
      </c>
      <c r="E108" s="28">
        <v>0</v>
      </c>
      <c r="F108" s="28">
        <f>IF((C108+D108)&lt;200,12,IF((C108+D108)&gt;600,15,((C108+D108)*0.0075)+10.5))</f>
        <v>12</v>
      </c>
      <c r="G108" s="28">
        <f>(C108+D108)/F108</f>
        <v>9.5833333333333339</v>
      </c>
      <c r="H108" s="28">
        <f>E108/F108</f>
        <v>0</v>
      </c>
      <c r="I108" s="28">
        <f>G108+H108</f>
        <v>9.5833333333333339</v>
      </c>
      <c r="J108" s="29">
        <f>$J$4*1.29</f>
        <v>71925.639899999995</v>
      </c>
      <c r="K108" s="29">
        <f>I108*J108</f>
        <v>689287.38237500004</v>
      </c>
      <c r="L108" s="29">
        <f>K108*0.3878</f>
        <v>267305.64688502502</v>
      </c>
      <c r="M108" s="29">
        <v>0</v>
      </c>
      <c r="N108" s="29">
        <f>K108+L108+M108</f>
        <v>956593.02926002513</v>
      </c>
      <c r="O108" s="29">
        <v>0</v>
      </c>
      <c r="P108" s="29">
        <f>IF(O108=0,N108,O108)</f>
        <v>956593.02926002513</v>
      </c>
    </row>
    <row r="109" spans="1:16" ht="13.5" customHeight="1" x14ac:dyDescent="0.2">
      <c r="A109" s="25" t="s">
        <v>177</v>
      </c>
      <c r="B109" s="26">
        <v>65001</v>
      </c>
      <c r="C109" s="27">
        <v>1727.9</v>
      </c>
      <c r="D109" s="22">
        <v>0</v>
      </c>
      <c r="E109" s="28">
        <v>0.25</v>
      </c>
      <c r="F109" s="28">
        <f>IF((C109+D109)&lt;200,12,IF((C109+D109)&gt;600,15,((C109+D109)*0.0075)+10.5))</f>
        <v>15</v>
      </c>
      <c r="G109" s="28">
        <f>(C109+D109)/F109</f>
        <v>115.19333333333334</v>
      </c>
      <c r="H109" s="28">
        <f>E109/F109</f>
        <v>1.6666666666666666E-2</v>
      </c>
      <c r="I109" s="28">
        <f>G109+H109</f>
        <v>115.21000000000001</v>
      </c>
      <c r="J109" s="29">
        <f>$J$4*1.29</f>
        <v>71925.639899999995</v>
      </c>
      <c r="K109" s="29">
        <f>I109*J109</f>
        <v>8286552.972879</v>
      </c>
      <c r="L109" s="29">
        <f>K109*0.3878</f>
        <v>3213525.2428824762</v>
      </c>
      <c r="M109" s="29">
        <v>0</v>
      </c>
      <c r="N109" s="29">
        <f>K109+L109+M109</f>
        <v>11500078.215761475</v>
      </c>
      <c r="O109" s="29">
        <v>0</v>
      </c>
      <c r="P109" s="29">
        <f>IF(O109=0,N109,O109)</f>
        <v>11500078.215761475</v>
      </c>
    </row>
    <row r="110" spans="1:16" ht="13.5" customHeight="1" x14ac:dyDescent="0.2">
      <c r="A110" s="25" t="s">
        <v>113</v>
      </c>
      <c r="B110" s="26">
        <v>39005</v>
      </c>
      <c r="C110" s="27">
        <v>146</v>
      </c>
      <c r="D110" s="22">
        <v>0</v>
      </c>
      <c r="E110" s="28">
        <v>4.75</v>
      </c>
      <c r="F110" s="28">
        <f>IF((C110+D110)&lt;200,12,IF((C110+D110)&gt;600,15,((C110+D110)*0.0075)+10.5))</f>
        <v>12</v>
      </c>
      <c r="G110" s="28">
        <f>(C110+D110)/F110</f>
        <v>12.166666666666666</v>
      </c>
      <c r="H110" s="28">
        <f>E110/F110</f>
        <v>0.39583333333333331</v>
      </c>
      <c r="I110" s="28">
        <f>G110+H110</f>
        <v>12.5625</v>
      </c>
      <c r="J110" s="29">
        <f>$J$4*1.29</f>
        <v>71925.639899999995</v>
      </c>
      <c r="K110" s="29">
        <f>I110*J110</f>
        <v>903565.85124374996</v>
      </c>
      <c r="L110" s="29">
        <f>K110*0.3878</f>
        <v>350402.83711232623</v>
      </c>
      <c r="M110" s="29">
        <v>0</v>
      </c>
      <c r="N110" s="29">
        <f>K110+L110+M110</f>
        <v>1253968.6883560761</v>
      </c>
      <c r="O110" s="29">
        <v>0</v>
      </c>
      <c r="P110" s="29">
        <f>IF(O110=0,N110,O110)</f>
        <v>1253968.6883560761</v>
      </c>
    </row>
    <row r="111" spans="1:16" ht="13.5" customHeight="1" x14ac:dyDescent="0.2">
      <c r="A111" s="25" t="s">
        <v>166</v>
      </c>
      <c r="B111" s="26">
        <v>60004</v>
      </c>
      <c r="C111" s="27">
        <v>485</v>
      </c>
      <c r="D111" s="22">
        <v>0</v>
      </c>
      <c r="E111" s="28">
        <v>4.25</v>
      </c>
      <c r="F111" s="28">
        <f>IF((C111+D111)&lt;200,12,IF((C111+D111)&gt;600,15,((C111+D111)*0.0075)+10.5))</f>
        <v>14.137499999999999</v>
      </c>
      <c r="G111" s="28">
        <f>(C111+D111)/F111</f>
        <v>34.305923961096376</v>
      </c>
      <c r="H111" s="28">
        <f>E111/F111</f>
        <v>0.30061892130857648</v>
      </c>
      <c r="I111" s="28">
        <f>G111+H111</f>
        <v>34.606542882404952</v>
      </c>
      <c r="J111" s="29">
        <f>$J$4*1.29</f>
        <v>71925.639899999995</v>
      </c>
      <c r="K111" s="29">
        <f>I111*J111</f>
        <v>2489097.7415437666</v>
      </c>
      <c r="L111" s="29">
        <f>K111*0.3878</f>
        <v>965272.1041706726</v>
      </c>
      <c r="M111" s="29">
        <v>0</v>
      </c>
      <c r="N111" s="29">
        <f>K111+L111+M111</f>
        <v>3454369.8457144392</v>
      </c>
      <c r="O111" s="29">
        <v>0</v>
      </c>
      <c r="P111" s="29">
        <f>IF(O111=0,N111,O111)</f>
        <v>3454369.8457144392</v>
      </c>
    </row>
    <row r="112" spans="1:16" ht="13.5" customHeight="1" x14ac:dyDescent="0.2">
      <c r="A112" s="25" t="s">
        <v>101</v>
      </c>
      <c r="B112" s="26">
        <v>33003</v>
      </c>
      <c r="C112" s="27">
        <v>544.1</v>
      </c>
      <c r="D112" s="22">
        <v>0</v>
      </c>
      <c r="E112" s="28">
        <v>1.75</v>
      </c>
      <c r="F112" s="30">
        <f>(((C112+D112-23))*0.0075)+10.5</f>
        <v>14.408250000000001</v>
      </c>
      <c r="G112" s="28">
        <f>(C112+D112)/F112</f>
        <v>37.76308712022626</v>
      </c>
      <c r="H112" s="28">
        <f>E112/F112</f>
        <v>0.12145819235507434</v>
      </c>
      <c r="I112" s="28">
        <f>G112+H112</f>
        <v>37.884545312581331</v>
      </c>
      <c r="J112" s="29">
        <f>$J$4*1.29</f>
        <v>71925.639899999995</v>
      </c>
      <c r="K112" s="29">
        <f>I112*J112</f>
        <v>2724870.1639279574</v>
      </c>
      <c r="L112" s="29">
        <f>K112*0.3878</f>
        <v>1056704.6495712618</v>
      </c>
      <c r="M112" s="29">
        <v>0</v>
      </c>
      <c r="N112" s="29">
        <f>K112+L112+M112</f>
        <v>3781574.8134992192</v>
      </c>
      <c r="O112" s="29">
        <v>0</v>
      </c>
      <c r="P112" s="29">
        <f>IF(O112=0,N112,O112)</f>
        <v>3781574.8134992192</v>
      </c>
    </row>
    <row r="113" spans="1:17" ht="13.5" customHeight="1" x14ac:dyDescent="0.2">
      <c r="A113" s="25" t="s">
        <v>98</v>
      </c>
      <c r="B113" s="26">
        <v>32002</v>
      </c>
      <c r="C113" s="27">
        <v>2779.44</v>
      </c>
      <c r="D113" s="22">
        <v>0.2</v>
      </c>
      <c r="E113" s="28">
        <v>4</v>
      </c>
      <c r="F113" s="28">
        <f>IF((C113+D113)&lt;200,12,IF((C113+D113)&gt;600,15,((C113+D113)*0.0075)+10.5))</f>
        <v>15</v>
      </c>
      <c r="G113" s="28">
        <f>(C113+D113)/F113</f>
        <v>185.30933333333331</v>
      </c>
      <c r="H113" s="28">
        <f>E113/F113</f>
        <v>0.26666666666666666</v>
      </c>
      <c r="I113" s="28">
        <f>G113+H113</f>
        <v>185.57599999999999</v>
      </c>
      <c r="J113" s="29">
        <f>$J$4*1.29</f>
        <v>71925.639899999995</v>
      </c>
      <c r="K113" s="29">
        <f>I113*J113</f>
        <v>13347672.550082399</v>
      </c>
      <c r="L113" s="29">
        <f>K113*0.3878</f>
        <v>5176227.4149219543</v>
      </c>
      <c r="M113" s="29">
        <v>9330</v>
      </c>
      <c r="N113" s="29">
        <f>K113+L113+M113</f>
        <v>18533229.965004355</v>
      </c>
      <c r="O113" s="29">
        <v>0</v>
      </c>
      <c r="P113" s="29">
        <f>IF(O113=0,N113,O113)</f>
        <v>18533229.965004355</v>
      </c>
    </row>
    <row r="114" spans="1:17" ht="13.5" customHeight="1" x14ac:dyDescent="0.2">
      <c r="A114" s="25" t="s">
        <v>30</v>
      </c>
      <c r="B114" s="26">
        <v>1001</v>
      </c>
      <c r="C114" s="27">
        <v>268</v>
      </c>
      <c r="D114" s="22">
        <v>0</v>
      </c>
      <c r="E114" s="28">
        <v>7.75</v>
      </c>
      <c r="F114" s="30">
        <f>(((C114+D114-14))*0.0075)+10.5</f>
        <v>12.404999999999999</v>
      </c>
      <c r="G114" s="28">
        <f>(C114+D114)/F114</f>
        <v>21.604191858121727</v>
      </c>
      <c r="H114" s="28">
        <f>E114/F114</f>
        <v>0.62474808544941562</v>
      </c>
      <c r="I114" s="28">
        <f>G114+H114</f>
        <v>22.228939943571142</v>
      </c>
      <c r="J114" s="29">
        <f>$J$4*1.29</f>
        <v>71925.639899999995</v>
      </c>
      <c r="K114" s="29">
        <f>I114*J114</f>
        <v>1598830.7297400241</v>
      </c>
      <c r="L114" s="29">
        <f>K114*0.3878</f>
        <v>620026.55699318135</v>
      </c>
      <c r="M114" s="29">
        <v>0</v>
      </c>
      <c r="N114" s="29">
        <f>K114+L114+M114</f>
        <v>2218857.2867332054</v>
      </c>
      <c r="O114" s="29">
        <v>0</v>
      </c>
      <c r="P114" s="29">
        <f>IF(O114=0,N114,O114)</f>
        <v>2218857.2867332054</v>
      </c>
    </row>
    <row r="115" spans="1:17" ht="13.5" customHeight="1" x14ac:dyDescent="0.2">
      <c r="A115" s="25" t="s">
        <v>54</v>
      </c>
      <c r="B115" s="26">
        <v>11005</v>
      </c>
      <c r="C115" s="27">
        <v>512.65</v>
      </c>
      <c r="D115" s="22">
        <v>0</v>
      </c>
      <c r="E115" s="28">
        <v>4.75</v>
      </c>
      <c r="F115" s="28">
        <f>IF((C115+D115)&lt;200,12,IF((C115+D115)&gt;600,15,((C115+D115)*0.0075)+10.5))</f>
        <v>14.344875</v>
      </c>
      <c r="G115" s="28">
        <f>(C115+D115)/F115</f>
        <v>35.737502069554459</v>
      </c>
      <c r="H115" s="28">
        <f>E115/F115</f>
        <v>0.33112871321639259</v>
      </c>
      <c r="I115" s="28">
        <f>G115+H115</f>
        <v>36.068630782770853</v>
      </c>
      <c r="J115" s="29">
        <f>$J$4*1.29</f>
        <v>71925.639899999995</v>
      </c>
      <c r="K115" s="29">
        <f>I115*J115</f>
        <v>2594259.3493676311</v>
      </c>
      <c r="L115" s="29">
        <f>K115*0.3878</f>
        <v>1006053.7756847673</v>
      </c>
      <c r="M115" s="29">
        <v>0</v>
      </c>
      <c r="N115" s="29">
        <f>K115+L115+M115</f>
        <v>3600313.1250523985</v>
      </c>
      <c r="O115" s="29">
        <v>0</v>
      </c>
      <c r="P115" s="29">
        <f>IF(O115=0,N115,O115)</f>
        <v>3600313.1250523985</v>
      </c>
    </row>
    <row r="116" spans="1:17" ht="13.5" customHeight="1" x14ac:dyDescent="0.2">
      <c r="A116" s="25" t="s">
        <v>144</v>
      </c>
      <c r="B116" s="26">
        <v>51004</v>
      </c>
      <c r="C116" s="27">
        <v>12665.26</v>
      </c>
      <c r="D116" s="22">
        <v>1</v>
      </c>
      <c r="E116" s="28">
        <v>23.75</v>
      </c>
      <c r="F116" s="28">
        <f>IF((C116+D116)&lt;200,12,IF((C116+D116)&gt;600,15,((C116+D116)*0.0075)+10.5))</f>
        <v>15</v>
      </c>
      <c r="G116" s="28">
        <f>(C116+D116)/F116</f>
        <v>844.41733333333332</v>
      </c>
      <c r="H116" s="28">
        <f>E116/F116</f>
        <v>1.5833333333333333</v>
      </c>
      <c r="I116" s="28">
        <f>G116+H116</f>
        <v>846.00066666666669</v>
      </c>
      <c r="J116" s="29">
        <f>$J$4*1.29</f>
        <v>71925.639899999995</v>
      </c>
      <c r="K116" s="29">
        <f>I116*J116</f>
        <v>60849139.305826597</v>
      </c>
      <c r="L116" s="29">
        <f>K116*0.3878</f>
        <v>23597296.222799554</v>
      </c>
      <c r="M116" s="29">
        <v>40766</v>
      </c>
      <c r="N116" s="29">
        <f>K116+L116+M116</f>
        <v>84487201.528626144</v>
      </c>
      <c r="O116" s="29">
        <v>0</v>
      </c>
      <c r="P116" s="29">
        <f>IF(O116=0,N116,O116)</f>
        <v>84487201.528626144</v>
      </c>
    </row>
    <row r="117" spans="1:17" ht="13.5" customHeight="1" x14ac:dyDescent="0.2">
      <c r="A117" s="25" t="s">
        <v>157</v>
      </c>
      <c r="B117" s="26">
        <v>56004</v>
      </c>
      <c r="C117" s="27">
        <v>529.1</v>
      </c>
      <c r="D117" s="22">
        <v>0</v>
      </c>
      <c r="E117" s="28">
        <v>0.5</v>
      </c>
      <c r="F117" s="28">
        <f>IF((C117+D117)&lt;200,12,IF((C117+D117)&gt;600,15,((C117+D117)*0.0075)+10.5))</f>
        <v>14.468249999999999</v>
      </c>
      <c r="G117" s="28">
        <f>(C117+D117)/F117</f>
        <v>36.569730271456471</v>
      </c>
      <c r="H117" s="28">
        <f>E117/F117</f>
        <v>3.4558429664956022E-2</v>
      </c>
      <c r="I117" s="28">
        <f>G117+H117</f>
        <v>36.604288701121426</v>
      </c>
      <c r="J117" s="29">
        <f>$J$4*1.29</f>
        <v>71925.639899999995</v>
      </c>
      <c r="K117" s="29">
        <f>I117*J117</f>
        <v>2632786.8879124983</v>
      </c>
      <c r="L117" s="29">
        <f>K117*0.3878</f>
        <v>1020994.7551324668</v>
      </c>
      <c r="M117" s="29">
        <v>0</v>
      </c>
      <c r="N117" s="29">
        <f>K117+L117+M117</f>
        <v>3653781.6430449653</v>
      </c>
      <c r="O117" s="29">
        <v>0</v>
      </c>
      <c r="P117" s="29">
        <f>IF(O117=0,N117,O117)</f>
        <v>3653781.6430449653</v>
      </c>
    </row>
    <row r="118" spans="1:17" ht="13.5" customHeight="1" x14ac:dyDescent="0.2">
      <c r="A118" s="25" t="s">
        <v>151</v>
      </c>
      <c r="B118" s="26">
        <v>54004</v>
      </c>
      <c r="C118" s="27">
        <v>232</v>
      </c>
      <c r="D118" s="22">
        <v>0</v>
      </c>
      <c r="E118" s="28">
        <v>3.5</v>
      </c>
      <c r="F118" s="28">
        <f>IF((C118+D118)&lt;200,12,IF((C118+D118)&gt;600,15,((C118+D118)*0.0075)+10.5))</f>
        <v>12.24</v>
      </c>
      <c r="G118" s="28">
        <f>(C118+D118)/F118</f>
        <v>18.954248366013072</v>
      </c>
      <c r="H118" s="28">
        <f>E118/F118</f>
        <v>0.28594771241830064</v>
      </c>
      <c r="I118" s="28">
        <f>G118+H118</f>
        <v>19.240196078431374</v>
      </c>
      <c r="J118" s="29">
        <f>$J$4*1.29</f>
        <v>71925.639899999995</v>
      </c>
      <c r="K118" s="29">
        <f>I118*J118</f>
        <v>1383863.414742647</v>
      </c>
      <c r="L118" s="29">
        <f>K118*0.3878</f>
        <v>536662.23223719851</v>
      </c>
      <c r="M118" s="29">
        <v>0</v>
      </c>
      <c r="N118" s="29">
        <f>K118+L118+M118</f>
        <v>1920525.6469798456</v>
      </c>
      <c r="O118" s="29">
        <v>0</v>
      </c>
      <c r="P118" s="29">
        <f>IF(O118=0,N118,O118)</f>
        <v>1920525.6469798456</v>
      </c>
      <c r="Q118" s="31"/>
    </row>
    <row r="119" spans="1:17" ht="13.5" customHeight="1" x14ac:dyDescent="0.2">
      <c r="A119" s="25" t="s">
        <v>112</v>
      </c>
      <c r="B119" s="26">
        <v>39004</v>
      </c>
      <c r="C119" s="27">
        <v>183</v>
      </c>
      <c r="D119" s="22">
        <v>0.2</v>
      </c>
      <c r="E119" s="28">
        <v>3.5</v>
      </c>
      <c r="F119" s="28">
        <f>IF((C119+D119)&lt;200,12,IF((C119+D119)&gt;600,15,((C119+D119)*0.0075)+10.5))</f>
        <v>12</v>
      </c>
      <c r="G119" s="28">
        <f>(C119+D119)/F119</f>
        <v>15.266666666666666</v>
      </c>
      <c r="H119" s="28">
        <f>E119/F119</f>
        <v>0.29166666666666669</v>
      </c>
      <c r="I119" s="28">
        <f>G119+H119</f>
        <v>15.558333333333332</v>
      </c>
      <c r="J119" s="29">
        <f>$J$4*1.29</f>
        <v>71925.639899999995</v>
      </c>
      <c r="K119" s="29">
        <f>I119*J119</f>
        <v>1119043.0807774998</v>
      </c>
      <c r="L119" s="29">
        <f>K119*0.3878</f>
        <v>433964.90672551439</v>
      </c>
      <c r="M119" s="29">
        <v>0</v>
      </c>
      <c r="N119" s="29">
        <f>K119+L119+M119</f>
        <v>1553007.9875030143</v>
      </c>
      <c r="O119" s="29">
        <v>0</v>
      </c>
      <c r="P119" s="29">
        <f>IF(O119=0,N119,O119)</f>
        <v>1553007.9875030143</v>
      </c>
    </row>
    <row r="120" spans="1:17" ht="13.5" customHeight="1" x14ac:dyDescent="0.2">
      <c r="A120" s="25" t="s">
        <v>155</v>
      </c>
      <c r="B120" s="26">
        <v>55005</v>
      </c>
      <c r="C120" s="27">
        <v>200</v>
      </c>
      <c r="D120" s="22">
        <v>0</v>
      </c>
      <c r="E120" s="28">
        <v>4</v>
      </c>
      <c r="F120" s="28">
        <f>IF((C120+D120)&lt;200,12,IF((C120+D120)&gt;600,15,((C120+D120)*0.0075)+10.5))</f>
        <v>12</v>
      </c>
      <c r="G120" s="28">
        <f>(C120+D120)/F120</f>
        <v>16.666666666666668</v>
      </c>
      <c r="H120" s="28">
        <f>E120/F120</f>
        <v>0.33333333333333331</v>
      </c>
      <c r="I120" s="28">
        <f>G120+H120</f>
        <v>17</v>
      </c>
      <c r="J120" s="29">
        <f>$J$4*1.29</f>
        <v>71925.639899999995</v>
      </c>
      <c r="K120" s="29">
        <f>I120*J120</f>
        <v>1222735.8783</v>
      </c>
      <c r="L120" s="29">
        <f>K120*0.3878</f>
        <v>474176.97360473999</v>
      </c>
      <c r="M120" s="29">
        <v>0</v>
      </c>
      <c r="N120" s="29">
        <f>K120+L120+M120</f>
        <v>1696912.8519047401</v>
      </c>
      <c r="O120" s="29">
        <v>0</v>
      </c>
      <c r="P120" s="29">
        <f>IF(O120=0,N120,O120)</f>
        <v>1696912.8519047401</v>
      </c>
    </row>
    <row r="121" spans="1:17" ht="13.5" customHeight="1" x14ac:dyDescent="0.2">
      <c r="A121" s="25" t="s">
        <v>38</v>
      </c>
      <c r="B121" s="26">
        <v>4003</v>
      </c>
      <c r="C121" s="27">
        <v>267.88</v>
      </c>
      <c r="D121" s="22">
        <v>0.1</v>
      </c>
      <c r="E121" s="28">
        <v>0</v>
      </c>
      <c r="F121" s="28">
        <f>IF((C121+D121)&lt;200,12,IF((C121+D121)&gt;600,15,((C121+D121)*0.0075)+10.5))</f>
        <v>12.50985</v>
      </c>
      <c r="G121" s="28">
        <f>(C121+D121)/F121</f>
        <v>21.421519842364219</v>
      </c>
      <c r="H121" s="28">
        <f>E121/F121</f>
        <v>0</v>
      </c>
      <c r="I121" s="28">
        <f>G121+H121</f>
        <v>21.421519842364219</v>
      </c>
      <c r="J121" s="29">
        <f>$J$4*1.29</f>
        <v>71925.639899999995</v>
      </c>
      <c r="K121" s="29">
        <f>I121*J121</f>
        <v>1540756.5222925935</v>
      </c>
      <c r="L121" s="29">
        <f>K121*0.3878</f>
        <v>597505.37934506778</v>
      </c>
      <c r="M121" s="29">
        <v>0</v>
      </c>
      <c r="N121" s="29">
        <f>K121+L121+M121</f>
        <v>2138261.9016376613</v>
      </c>
      <c r="O121" s="29">
        <v>0</v>
      </c>
      <c r="P121" s="29">
        <f>IF(O121=0,N121,O121)</f>
        <v>2138261.9016376613</v>
      </c>
    </row>
    <row r="122" spans="1:17" ht="13.5" customHeight="1" x14ac:dyDescent="0.2">
      <c r="A122" s="25" t="s">
        <v>172</v>
      </c>
      <c r="B122" s="26">
        <v>62005</v>
      </c>
      <c r="C122" s="27">
        <v>173</v>
      </c>
      <c r="D122" s="22">
        <v>0.1</v>
      </c>
      <c r="E122" s="28">
        <v>0</v>
      </c>
      <c r="F122" s="28">
        <f>IF((C122+D122)&lt;200,12,IF((C122+D122)&gt;600,15,((C122+D122)*0.0075)+10.5))</f>
        <v>12</v>
      </c>
      <c r="G122" s="28">
        <f>(C122+D122)/F122</f>
        <v>14.424999999999999</v>
      </c>
      <c r="H122" s="28">
        <f>E122/F122</f>
        <v>0</v>
      </c>
      <c r="I122" s="28">
        <f>G122+H122</f>
        <v>14.424999999999999</v>
      </c>
      <c r="J122" s="29">
        <f>$J$4*1.29</f>
        <v>71925.639899999995</v>
      </c>
      <c r="K122" s="29">
        <f>I122*J122</f>
        <v>1037527.3555574998</v>
      </c>
      <c r="L122" s="29">
        <f>K122*0.3878</f>
        <v>402353.10848519841</v>
      </c>
      <c r="M122" s="29">
        <v>0</v>
      </c>
      <c r="N122" s="29">
        <f>K122+L122+M122</f>
        <v>1439880.4640426983</v>
      </c>
      <c r="O122" s="29">
        <v>0</v>
      </c>
      <c r="P122" s="29">
        <f>IF(O122=0,N122,O122)</f>
        <v>1439880.4640426983</v>
      </c>
    </row>
    <row r="123" spans="1:17" ht="13.5" customHeight="1" x14ac:dyDescent="0.2">
      <c r="A123" s="25" t="s">
        <v>136</v>
      </c>
      <c r="B123" s="26">
        <v>49005</v>
      </c>
      <c r="C123" s="27">
        <v>24343.57</v>
      </c>
      <c r="D123" s="22">
        <v>0.30000000000000004</v>
      </c>
      <c r="E123" s="28">
        <v>441.25</v>
      </c>
      <c r="F123" s="28">
        <f>IF((C123+D123)&lt;200,12,IF((C123+D123)&gt;600,15,((C123+D123)*0.0075)+10.5))</f>
        <v>15</v>
      </c>
      <c r="G123" s="28">
        <f>(C123+D123)/F123</f>
        <v>1622.9246666666666</v>
      </c>
      <c r="H123" s="28">
        <f>E123/F123</f>
        <v>29.416666666666668</v>
      </c>
      <c r="I123" s="28">
        <f>G123+H123</f>
        <v>1652.3413333333333</v>
      </c>
      <c r="J123" s="29">
        <f>$J$4*1.29</f>
        <v>71925.639899999995</v>
      </c>
      <c r="K123" s="29">
        <f>I123*J123</f>
        <v>118845707.73321919</v>
      </c>
      <c r="L123" s="29">
        <f>K123*0.3878</f>
        <v>46088365.458942398</v>
      </c>
      <c r="M123" s="29">
        <v>32142</v>
      </c>
      <c r="N123" s="29">
        <f>K123+L123+M123</f>
        <v>164966215.19216159</v>
      </c>
      <c r="O123" s="29">
        <v>0</v>
      </c>
      <c r="P123" s="29">
        <f>IF(O123=0,N123,O123)</f>
        <v>164966215.19216159</v>
      </c>
    </row>
    <row r="124" spans="1:17" ht="13.5" customHeight="1" x14ac:dyDescent="0.2">
      <c r="A124" s="25" t="s">
        <v>41</v>
      </c>
      <c r="B124" s="26">
        <v>5005</v>
      </c>
      <c r="C124" s="27">
        <v>741.63</v>
      </c>
      <c r="D124" s="22">
        <v>0.13</v>
      </c>
      <c r="E124" s="28">
        <v>2</v>
      </c>
      <c r="F124" s="28">
        <f>IF((C124+D124)&lt;200,12,IF((C124+D124)&gt;600,15,((C124+D124)*0.0075)+10.5))</f>
        <v>15</v>
      </c>
      <c r="G124" s="28">
        <f>(C124+D124)/F124</f>
        <v>49.450666666666663</v>
      </c>
      <c r="H124" s="28">
        <f>E124/F124</f>
        <v>0.13333333333333333</v>
      </c>
      <c r="I124" s="28">
        <f>G124+H124</f>
        <v>49.583999999999996</v>
      </c>
      <c r="J124" s="29">
        <f>$J$4*1.29</f>
        <v>71925.639899999995</v>
      </c>
      <c r="K124" s="29">
        <f>I124*J124</f>
        <v>3566360.9288015994</v>
      </c>
      <c r="L124" s="29">
        <f>K124*0.3878</f>
        <v>1383034.7681892603</v>
      </c>
      <c r="M124" s="29">
        <v>0</v>
      </c>
      <c r="N124" s="29">
        <f>K124+L124+M124</f>
        <v>4949395.6969908597</v>
      </c>
      <c r="O124" s="29">
        <v>0</v>
      </c>
      <c r="P124" s="29">
        <f>IF(O124=0,N124,O124)</f>
        <v>4949395.6969908597</v>
      </c>
    </row>
    <row r="125" spans="1:17" ht="13.5" customHeight="1" x14ac:dyDescent="0.2">
      <c r="A125" s="25" t="s">
        <v>150</v>
      </c>
      <c r="B125" s="26">
        <v>54002</v>
      </c>
      <c r="C125" s="27">
        <v>959.38</v>
      </c>
      <c r="D125" s="22">
        <v>0</v>
      </c>
      <c r="E125" s="28">
        <v>4.25</v>
      </c>
      <c r="F125" s="28">
        <f>IF((C125+D125)&lt;200,12,IF((C125+D125)&gt;600,15,((C125+D125)*0.0075)+10.5))</f>
        <v>15</v>
      </c>
      <c r="G125" s="28">
        <f>(C125+D125)/F125</f>
        <v>63.958666666666666</v>
      </c>
      <c r="H125" s="28">
        <f>E125/F125</f>
        <v>0.28333333333333333</v>
      </c>
      <c r="I125" s="28">
        <f>G125+H125</f>
        <v>64.242000000000004</v>
      </c>
      <c r="J125" s="29">
        <f>$J$4*1.29</f>
        <v>71925.639899999995</v>
      </c>
      <c r="K125" s="29">
        <f>I125*J125</f>
        <v>4620646.9584558001</v>
      </c>
      <c r="L125" s="29">
        <f>K125*0.3878</f>
        <v>1791886.8904891592</v>
      </c>
      <c r="M125" s="29">
        <v>0</v>
      </c>
      <c r="N125" s="29">
        <f>K125+L125+M125</f>
        <v>6412533.8489449592</v>
      </c>
      <c r="O125" s="29">
        <v>0</v>
      </c>
      <c r="P125" s="29">
        <f>IF(O125=0,N125,O125)</f>
        <v>6412533.8489449592</v>
      </c>
    </row>
    <row r="126" spans="1:17" ht="13.5" customHeight="1" x14ac:dyDescent="0.2">
      <c r="A126" s="25" t="s">
        <v>65</v>
      </c>
      <c r="B126" s="26">
        <v>15003</v>
      </c>
      <c r="C126" s="27">
        <v>189</v>
      </c>
      <c r="D126" s="22">
        <v>0</v>
      </c>
      <c r="E126" s="28">
        <v>0</v>
      </c>
      <c r="F126" s="28">
        <f>IF((C126+D126)&lt;200,12,IF((C126+D126)&gt;600,15,((C126+D126)*0.0075)+10.5))</f>
        <v>12</v>
      </c>
      <c r="G126" s="28">
        <f>(C126+D126)/F126</f>
        <v>15.75</v>
      </c>
      <c r="H126" s="28">
        <f>E126/F126</f>
        <v>0</v>
      </c>
      <c r="I126" s="28">
        <f>G126+H126</f>
        <v>15.75</v>
      </c>
      <c r="J126" s="29">
        <f>$J$4*1.29</f>
        <v>71925.639899999995</v>
      </c>
      <c r="K126" s="29">
        <f>I126*J126</f>
        <v>1132828.828425</v>
      </c>
      <c r="L126" s="29">
        <f>K126*0.3878</f>
        <v>439311.01966321497</v>
      </c>
      <c r="M126" s="29">
        <v>0</v>
      </c>
      <c r="N126" s="29">
        <f>K126+L126+M126</f>
        <v>1572139.8480882149</v>
      </c>
      <c r="O126" s="29">
        <v>0</v>
      </c>
      <c r="P126" s="29">
        <f>IF(O126=0,N126,O126)</f>
        <v>1572139.8480882149</v>
      </c>
    </row>
    <row r="127" spans="1:17" ht="13.5" customHeight="1" x14ac:dyDescent="0.2">
      <c r="A127" s="25" t="s">
        <v>89</v>
      </c>
      <c r="B127" s="26">
        <v>26005</v>
      </c>
      <c r="C127" s="27">
        <v>70</v>
      </c>
      <c r="D127" s="22">
        <v>0</v>
      </c>
      <c r="E127" s="28">
        <v>0</v>
      </c>
      <c r="F127" s="28">
        <f>IF((C127+D127)&lt;200,12,IF((C127+D127)&gt;600,15,((C127+D127)*0.0075)+10.5))</f>
        <v>12</v>
      </c>
      <c r="G127" s="28">
        <f>(C127+D127)/F127</f>
        <v>5.833333333333333</v>
      </c>
      <c r="H127" s="28">
        <f>E127/F127</f>
        <v>0</v>
      </c>
      <c r="I127" s="28">
        <f>G127+H127</f>
        <v>5.833333333333333</v>
      </c>
      <c r="J127" s="29">
        <f>$J$4*1.29</f>
        <v>71925.639899999995</v>
      </c>
      <c r="K127" s="29">
        <f>I127*J127</f>
        <v>419566.23274999997</v>
      </c>
      <c r="L127" s="29">
        <f>K127*0.3878</f>
        <v>162707.78506044997</v>
      </c>
      <c r="M127" s="29">
        <v>0</v>
      </c>
      <c r="N127" s="29">
        <f>K127+L127+M127</f>
        <v>582274.01781044994</v>
      </c>
      <c r="O127" s="29">
        <v>0</v>
      </c>
      <c r="P127" s="29">
        <f>IF(O127=0,N127,O127)</f>
        <v>582274.01781044994</v>
      </c>
    </row>
    <row r="128" spans="1:17" ht="13.5" customHeight="1" x14ac:dyDescent="0.2">
      <c r="A128" s="25" t="s">
        <v>115</v>
      </c>
      <c r="B128" s="26">
        <v>40002</v>
      </c>
      <c r="C128" s="27">
        <v>2437.7199999999998</v>
      </c>
      <c r="D128" s="22">
        <v>0.4</v>
      </c>
      <c r="E128" s="28">
        <v>2.5</v>
      </c>
      <c r="F128" s="28">
        <f>IF((C128+D128)&lt;200,12,IF((C128+D128)&gt;600,15,((C128+D128)*0.0075)+10.5))</f>
        <v>15</v>
      </c>
      <c r="G128" s="28">
        <f>(C128+D128)/F128</f>
        <v>162.54133333333331</v>
      </c>
      <c r="H128" s="28">
        <f>E128/F128</f>
        <v>0.16666666666666666</v>
      </c>
      <c r="I128" s="28">
        <f>G128+H128</f>
        <v>162.70799999999997</v>
      </c>
      <c r="J128" s="29">
        <f>$J$4*1.29</f>
        <v>71925.639899999995</v>
      </c>
      <c r="K128" s="29">
        <f>I128*J128</f>
        <v>11702877.016849197</v>
      </c>
      <c r="L128" s="29">
        <f>K128*0.3878</f>
        <v>4538375.7071341183</v>
      </c>
      <c r="M128" s="29">
        <v>0</v>
      </c>
      <c r="N128" s="29">
        <f>K128+L128+M128</f>
        <v>16241252.723983316</v>
      </c>
      <c r="O128" s="29">
        <v>0</v>
      </c>
      <c r="P128" s="29">
        <f>IF(O128=0,N128,O128)</f>
        <v>16241252.723983316</v>
      </c>
    </row>
    <row r="129" spans="1:16" ht="13.5" customHeight="1" x14ac:dyDescent="0.2">
      <c r="A129" s="25" t="s">
        <v>160</v>
      </c>
      <c r="B129" s="26">
        <v>57001</v>
      </c>
      <c r="C129" s="27">
        <v>417.8</v>
      </c>
      <c r="D129" s="22">
        <v>0.2</v>
      </c>
      <c r="E129" s="28">
        <v>0</v>
      </c>
      <c r="F129" s="28">
        <f>IF((C129+D129)&lt;200,12,IF((C129+D129)&gt;600,15,((C129+D129)*0.0075)+10.5))</f>
        <v>13.635</v>
      </c>
      <c r="G129" s="28">
        <f>(C129+D129)/F129</f>
        <v>30.656398973230658</v>
      </c>
      <c r="H129" s="28">
        <f>E129/F129</f>
        <v>0</v>
      </c>
      <c r="I129" s="28">
        <f>G129+H129</f>
        <v>30.656398973230658</v>
      </c>
      <c r="J129" s="29">
        <f>$J$4*1.29</f>
        <v>71925.639899999995</v>
      </c>
      <c r="K129" s="29">
        <f>I129*J129</f>
        <v>2204981.1131793177</v>
      </c>
      <c r="L129" s="29">
        <f>K129*0.3878</f>
        <v>855091.6756909393</v>
      </c>
      <c r="M129" s="29">
        <v>0</v>
      </c>
      <c r="N129" s="29">
        <f>K129+L129+M129</f>
        <v>3060072.7888702569</v>
      </c>
      <c r="O129" s="29">
        <v>0</v>
      </c>
      <c r="P129" s="29">
        <f>IF(O129=0,N129,O129)</f>
        <v>3060072.7888702569</v>
      </c>
    </row>
    <row r="130" spans="1:16" ht="13.5" customHeight="1" x14ac:dyDescent="0.2">
      <c r="A130" s="25" t="s">
        <v>152</v>
      </c>
      <c r="B130" s="26">
        <v>54006</v>
      </c>
      <c r="C130" s="27">
        <v>174</v>
      </c>
      <c r="D130" s="22">
        <v>0</v>
      </c>
      <c r="E130" s="28">
        <v>0</v>
      </c>
      <c r="F130" s="28">
        <f>IF((C130+D130)&lt;200,12,IF((C130+D130)&gt;600,15,((C130+D130)*0.0075)+10.5))</f>
        <v>12</v>
      </c>
      <c r="G130" s="28">
        <f>(C130+D130)/F130</f>
        <v>14.5</v>
      </c>
      <c r="H130" s="28">
        <f>E130/F130</f>
        <v>0</v>
      </c>
      <c r="I130" s="28">
        <f>G130+H130</f>
        <v>14.5</v>
      </c>
      <c r="J130" s="29">
        <f>$J$4*1.29</f>
        <v>71925.639899999995</v>
      </c>
      <c r="K130" s="29">
        <f>I130*J130</f>
        <v>1042921.7785499999</v>
      </c>
      <c r="L130" s="29">
        <f>K130*0.3878</f>
        <v>404445.06572168996</v>
      </c>
      <c r="M130" s="29">
        <v>0</v>
      </c>
      <c r="N130" s="29">
        <f>K130+L130+M130</f>
        <v>1447366.8442716899</v>
      </c>
      <c r="O130" s="29">
        <v>0</v>
      </c>
      <c r="P130" s="29">
        <f>IF(O130=0,N130,O130)</f>
        <v>1447366.8442716899</v>
      </c>
    </row>
    <row r="131" spans="1:16" ht="13.5" customHeight="1" x14ac:dyDescent="0.2">
      <c r="A131" s="25" t="s">
        <v>119</v>
      </c>
      <c r="B131" s="26">
        <v>41005</v>
      </c>
      <c r="C131" s="27">
        <v>2302.5100000000002</v>
      </c>
      <c r="D131" s="22">
        <v>0</v>
      </c>
      <c r="E131" s="28">
        <v>8.5</v>
      </c>
      <c r="F131" s="28">
        <f>IF((C131+D131)&lt;200,12,IF((C131+D131)&gt;600,15,((C131+D131)*0.0075)+10.5))</f>
        <v>15</v>
      </c>
      <c r="G131" s="28">
        <f>(C131+D131)/F131</f>
        <v>153.50066666666669</v>
      </c>
      <c r="H131" s="28">
        <f>E131/F131</f>
        <v>0.56666666666666665</v>
      </c>
      <c r="I131" s="28">
        <f>G131+H131</f>
        <v>154.06733333333335</v>
      </c>
      <c r="J131" s="29">
        <f>$J$4*1.29</f>
        <v>71925.639899999995</v>
      </c>
      <c r="K131" s="29">
        <f>I131*J131</f>
        <v>11081391.537686601</v>
      </c>
      <c r="L131" s="29">
        <f>K131*0.3878</f>
        <v>4297363.6383148637</v>
      </c>
      <c r="M131" s="29">
        <v>0</v>
      </c>
      <c r="N131" s="29">
        <f>K131+L131+M131</f>
        <v>15378755.176001465</v>
      </c>
      <c r="O131" s="29">
        <v>0</v>
      </c>
      <c r="P131" s="29">
        <f>IF(O131=0,N131,O131)</f>
        <v>15378755.176001465</v>
      </c>
    </row>
    <row r="132" spans="1:16" ht="13.5" customHeight="1" x14ac:dyDescent="0.2">
      <c r="A132" s="25" t="s">
        <v>75</v>
      </c>
      <c r="B132" s="26">
        <v>20003</v>
      </c>
      <c r="C132" s="27">
        <v>341</v>
      </c>
      <c r="D132" s="22">
        <v>0</v>
      </c>
      <c r="E132" s="28">
        <v>0</v>
      </c>
      <c r="F132" s="28">
        <f>IF((C132+D132)&lt;200,12,IF((C132+D132)&gt;600,15,((C132+D132)*0.0075)+10.5))</f>
        <v>13.057500000000001</v>
      </c>
      <c r="G132" s="28">
        <f>(C132+D132)/F132</f>
        <v>26.115259429446677</v>
      </c>
      <c r="H132" s="28">
        <f>E132/F132</f>
        <v>0</v>
      </c>
      <c r="I132" s="28">
        <f>G132+H132</f>
        <v>26.115259429446677</v>
      </c>
      <c r="J132" s="29">
        <f>$J$4*1.29</f>
        <v>71925.639899999995</v>
      </c>
      <c r="K132" s="29">
        <f>I132*J132</f>
        <v>1878356.7456174609</v>
      </c>
      <c r="L132" s="29">
        <f>K132*0.3878</f>
        <v>728426.74595045135</v>
      </c>
      <c r="M132" s="29">
        <v>0</v>
      </c>
      <c r="N132" s="29">
        <f>K132+L132+M132</f>
        <v>2606783.4915679125</v>
      </c>
      <c r="O132" s="29">
        <v>0</v>
      </c>
      <c r="P132" s="29">
        <f>IF(O132=0,N132,O132)</f>
        <v>2606783.4915679125</v>
      </c>
    </row>
    <row r="133" spans="1:16" ht="13.5" customHeight="1" x14ac:dyDescent="0.2">
      <c r="A133" s="25" t="s">
        <v>178</v>
      </c>
      <c r="B133" s="26">
        <v>66001</v>
      </c>
      <c r="C133" s="27">
        <v>2061.8000000000002</v>
      </c>
      <c r="D133" s="22">
        <v>0</v>
      </c>
      <c r="E133" s="28">
        <v>0.5</v>
      </c>
      <c r="F133" s="28">
        <f>IF((C133+D133)&lt;200,12,IF((C133+D133)&gt;600,15,((C133+D133)*0.0075)+10.5))</f>
        <v>15</v>
      </c>
      <c r="G133" s="28">
        <f>(C133+D133)/F133</f>
        <v>137.45333333333335</v>
      </c>
      <c r="H133" s="28">
        <f>E133/F133</f>
        <v>3.3333333333333333E-2</v>
      </c>
      <c r="I133" s="28">
        <f>G133+H133</f>
        <v>137.48666666666668</v>
      </c>
      <c r="J133" s="29">
        <f>$J$4*1.29</f>
        <v>71925.639899999995</v>
      </c>
      <c r="K133" s="29">
        <f>I133*J133</f>
        <v>9888816.4777179994</v>
      </c>
      <c r="L133" s="29">
        <f>K133*0.3878</f>
        <v>3834883.0300590401</v>
      </c>
      <c r="M133" s="29">
        <v>25247</v>
      </c>
      <c r="N133" s="29">
        <f>K133+L133+M133</f>
        <v>13748946.507777039</v>
      </c>
      <c r="O133" s="29">
        <v>0</v>
      </c>
      <c r="P133" s="29">
        <f>IF(O133=0,N133,O133)</f>
        <v>13748946.507777039</v>
      </c>
    </row>
    <row r="134" spans="1:16" ht="13.5" customHeight="1" x14ac:dyDescent="0.2">
      <c r="A134" s="25" t="s">
        <v>102</v>
      </c>
      <c r="B134" s="26">
        <v>33005</v>
      </c>
      <c r="C134" s="27">
        <v>160</v>
      </c>
      <c r="D134" s="22">
        <v>0</v>
      </c>
      <c r="E134" s="28">
        <v>2.75</v>
      </c>
      <c r="F134" s="28">
        <f>IF((C134+D134)&lt;200,12,IF((C134+D134)&gt;600,15,((C134+D134)*0.0075)+10.5))</f>
        <v>12</v>
      </c>
      <c r="G134" s="28">
        <f>(C134+D134)/F134</f>
        <v>13.333333333333334</v>
      </c>
      <c r="H134" s="28">
        <f>E134/F134</f>
        <v>0.22916666666666666</v>
      </c>
      <c r="I134" s="28">
        <f>G134+H134</f>
        <v>13.5625</v>
      </c>
      <c r="J134" s="29">
        <f>$J$4*1.29</f>
        <v>71925.639899999995</v>
      </c>
      <c r="K134" s="29">
        <f>I134*J134</f>
        <v>975491.49114374991</v>
      </c>
      <c r="L134" s="29">
        <f>K134*0.3878</f>
        <v>378295.60026554618</v>
      </c>
      <c r="M134" s="29">
        <v>0</v>
      </c>
      <c r="N134" s="29">
        <f>K134+L134+M134</f>
        <v>1353787.091409296</v>
      </c>
      <c r="O134" s="29">
        <v>0</v>
      </c>
      <c r="P134" s="29">
        <f>IF(O134=0,N134,O134)</f>
        <v>1353787.091409296</v>
      </c>
    </row>
    <row r="135" spans="1:16" ht="13.5" customHeight="1" x14ac:dyDescent="0.2">
      <c r="A135" s="25" t="s">
        <v>137</v>
      </c>
      <c r="B135" s="26">
        <v>49006</v>
      </c>
      <c r="C135" s="27">
        <v>951</v>
      </c>
      <c r="D135" s="22">
        <v>0</v>
      </c>
      <c r="E135" s="28">
        <v>7.25</v>
      </c>
      <c r="F135" s="28">
        <f>IF((C135+D135)&lt;200,12,IF((C135+D135)&gt;600,15,((C135+D135)*0.0075)+10.5))</f>
        <v>15</v>
      </c>
      <c r="G135" s="28">
        <f>(C135+D135)/F135</f>
        <v>63.4</v>
      </c>
      <c r="H135" s="28">
        <f>E135/F135</f>
        <v>0.48333333333333334</v>
      </c>
      <c r="I135" s="28">
        <f>G135+H135</f>
        <v>63.883333333333333</v>
      </c>
      <c r="J135" s="29">
        <f>$J$4*1.29</f>
        <v>71925.639899999995</v>
      </c>
      <c r="K135" s="29">
        <f>I135*J135</f>
        <v>4594849.6289449995</v>
      </c>
      <c r="L135" s="29">
        <f>K135*0.3878</f>
        <v>1781882.6861048706</v>
      </c>
      <c r="M135" s="29">
        <v>0</v>
      </c>
      <c r="N135" s="29">
        <f>K135+L135+M135</f>
        <v>6376732.3150498699</v>
      </c>
      <c r="O135" s="29">
        <v>0</v>
      </c>
      <c r="P135" s="29">
        <f>IF(O135=0,N135,O135)</f>
        <v>6376732.3150498699</v>
      </c>
    </row>
    <row r="136" spans="1:16" ht="13.5" customHeight="1" x14ac:dyDescent="0.2">
      <c r="A136" s="25" t="s">
        <v>57</v>
      </c>
      <c r="B136" s="26">
        <v>13001</v>
      </c>
      <c r="C136" s="27">
        <v>1389.98</v>
      </c>
      <c r="D136" s="22">
        <v>0</v>
      </c>
      <c r="E136" s="28">
        <v>0</v>
      </c>
      <c r="F136" s="28">
        <f>IF((C136+D136)&lt;200,12,IF((C136+D136)&gt;600,15,((C136+D136)*0.0075)+10.5))</f>
        <v>15</v>
      </c>
      <c r="G136" s="28">
        <f>(C136+D136)/F136</f>
        <v>92.665333333333336</v>
      </c>
      <c r="H136" s="28">
        <f>E136/F136</f>
        <v>0</v>
      </c>
      <c r="I136" s="28">
        <f>G136+H136</f>
        <v>92.665333333333336</v>
      </c>
      <c r="J136" s="29">
        <f>$J$4*1.29</f>
        <v>71925.639899999995</v>
      </c>
      <c r="K136" s="29">
        <f>I136*J136</f>
        <v>6665013.3965467997</v>
      </c>
      <c r="L136" s="29">
        <f>K136*0.3878</f>
        <v>2584692.1951808487</v>
      </c>
      <c r="M136" s="29">
        <v>0</v>
      </c>
      <c r="N136" s="29">
        <f>K136+L136+M136</f>
        <v>9249705.5917276479</v>
      </c>
      <c r="O136" s="29">
        <v>0</v>
      </c>
      <c r="P136" s="29">
        <f>IF(O136=0,N136,O136)</f>
        <v>9249705.5917276479</v>
      </c>
    </row>
    <row r="137" spans="1:16" ht="13.5" customHeight="1" x14ac:dyDescent="0.2">
      <c r="A137" s="25" t="s">
        <v>167</v>
      </c>
      <c r="B137" s="26">
        <v>60006</v>
      </c>
      <c r="C137" s="27">
        <v>399.21</v>
      </c>
      <c r="D137" s="22">
        <v>0</v>
      </c>
      <c r="E137" s="28">
        <v>3.25</v>
      </c>
      <c r="F137" s="28">
        <f>IF((C137+D137)&lt;200,12,IF((C137+D137)&gt;600,15,((C137+D137)*0.0075)+10.5))</f>
        <v>13.494074999999999</v>
      </c>
      <c r="G137" s="28">
        <f>(C137+D137)/F137</f>
        <v>29.584095241800568</v>
      </c>
      <c r="H137" s="28">
        <f>E137/F137</f>
        <v>0.24084644556962967</v>
      </c>
      <c r="I137" s="28">
        <f>G137+H137</f>
        <v>29.824941687370199</v>
      </c>
      <c r="J137" s="29">
        <f>$J$4*1.29</f>
        <v>71925.639899999995</v>
      </c>
      <c r="K137" s="29">
        <f>I137*J137</f>
        <v>2145178.0158442874</v>
      </c>
      <c r="L137" s="29">
        <f>K137*0.3878</f>
        <v>831900.03454441461</v>
      </c>
      <c r="M137" s="29">
        <v>0</v>
      </c>
      <c r="N137" s="29">
        <f>K137+L137+M137</f>
        <v>2977078.0503887022</v>
      </c>
      <c r="O137" s="29">
        <v>0</v>
      </c>
      <c r="P137" s="29">
        <f>IF(O137=0,N137,O137)</f>
        <v>2977078.0503887022</v>
      </c>
    </row>
    <row r="138" spans="1:16" ht="13.5" customHeight="1" x14ac:dyDescent="0.2">
      <c r="A138" s="25" t="s">
        <v>53</v>
      </c>
      <c r="B138" s="26">
        <v>11004</v>
      </c>
      <c r="C138" s="27">
        <v>792</v>
      </c>
      <c r="D138" s="22">
        <v>0</v>
      </c>
      <c r="E138" s="28">
        <v>0</v>
      </c>
      <c r="F138" s="28">
        <f>IF((C138+D138)&lt;200,12,IF((C138+D138)&gt;600,15,((C138+D138)*0.0075)+10.5))</f>
        <v>15</v>
      </c>
      <c r="G138" s="28">
        <f>(C138+D138)/F138</f>
        <v>52.8</v>
      </c>
      <c r="H138" s="28">
        <f>E138/F138</f>
        <v>0</v>
      </c>
      <c r="I138" s="28">
        <f>G138+H138</f>
        <v>52.8</v>
      </c>
      <c r="J138" s="29">
        <f>$J$4*1.29</f>
        <v>71925.639899999995</v>
      </c>
      <c r="K138" s="29">
        <f>I138*J138</f>
        <v>3797673.7867199997</v>
      </c>
      <c r="L138" s="29">
        <f>K138*0.3878</f>
        <v>1472737.8944900159</v>
      </c>
      <c r="M138" s="29">
        <v>0</v>
      </c>
      <c r="N138" s="29">
        <f>K138+L138+M138</f>
        <v>5270411.6812100159</v>
      </c>
      <c r="O138" s="29">
        <v>0</v>
      </c>
      <c r="P138" s="29">
        <f>IF(O138=0,N138,O138)</f>
        <v>5270411.6812100159</v>
      </c>
    </row>
    <row r="139" spans="1:16" ht="13.5" customHeight="1" x14ac:dyDescent="0.2">
      <c r="A139" s="25" t="s">
        <v>145</v>
      </c>
      <c r="B139" s="26">
        <v>51005</v>
      </c>
      <c r="C139" s="27">
        <v>284</v>
      </c>
      <c r="D139" s="22">
        <v>0</v>
      </c>
      <c r="E139" s="28">
        <v>0</v>
      </c>
      <c r="F139" s="28">
        <f>IF((C139+D139)&lt;200,12,IF((C139+D139)&gt;600,15,((C139+D139)*0.0075)+10.5))</f>
        <v>12.629999999999999</v>
      </c>
      <c r="G139" s="28">
        <f>(C139+D139)/F139</f>
        <v>22.486144101346003</v>
      </c>
      <c r="H139" s="28">
        <f>E139/F139</f>
        <v>0</v>
      </c>
      <c r="I139" s="28">
        <f>G139+H139</f>
        <v>22.486144101346003</v>
      </c>
      <c r="J139" s="29">
        <f>$J$4*1.29</f>
        <v>71925.639899999995</v>
      </c>
      <c r="K139" s="29">
        <f>I139*J139</f>
        <v>1617330.3033729217</v>
      </c>
      <c r="L139" s="29">
        <f>K139*0.3878</f>
        <v>627200.69164801901</v>
      </c>
      <c r="M139" s="29">
        <v>0</v>
      </c>
      <c r="N139" s="29">
        <f>K139+L139+M139</f>
        <v>2244530.9950209409</v>
      </c>
      <c r="O139" s="29">
        <v>0</v>
      </c>
      <c r="P139" s="29">
        <f>IF(O139=0,N139,O139)</f>
        <v>2244530.9950209409</v>
      </c>
    </row>
    <row r="140" spans="1:16" ht="13.5" customHeight="1" x14ac:dyDescent="0.2">
      <c r="A140" s="25" t="s">
        <v>45</v>
      </c>
      <c r="B140" s="26">
        <v>6005</v>
      </c>
      <c r="C140" s="27">
        <v>313.57</v>
      </c>
      <c r="D140" s="22">
        <v>0</v>
      </c>
      <c r="E140" s="28">
        <v>1.5</v>
      </c>
      <c r="F140" s="28">
        <f>IF((C140+D140)&lt;200,12,IF((C140+D140)&gt;600,15,((C140+D140)*0.0075)+10.5))</f>
        <v>12.851775</v>
      </c>
      <c r="G140" s="28">
        <f>(C140+D140)/F140</f>
        <v>24.398964345391978</v>
      </c>
      <c r="H140" s="28">
        <f>E140/F140</f>
        <v>0.11671539534422289</v>
      </c>
      <c r="I140" s="28">
        <f>G140+H140</f>
        <v>24.5156797407362</v>
      </c>
      <c r="J140" s="29">
        <f>$J$4*1.29</f>
        <v>71925.639899999995</v>
      </c>
      <c r="K140" s="29">
        <f>I140*J140</f>
        <v>1763305.9529359171</v>
      </c>
      <c r="L140" s="29">
        <f>K140*0.3878</f>
        <v>683810.0485485486</v>
      </c>
      <c r="M140" s="29">
        <v>0</v>
      </c>
      <c r="N140" s="29">
        <f>K140+L140+M140</f>
        <v>2447116.0014844658</v>
      </c>
      <c r="O140" s="29">
        <v>0</v>
      </c>
      <c r="P140" s="29">
        <f>IF(O140=0,N140,O140)</f>
        <v>2447116.0014844658</v>
      </c>
    </row>
    <row r="141" spans="1:16" ht="13.5" customHeight="1" x14ac:dyDescent="0.2">
      <c r="A141" s="25" t="s">
        <v>61</v>
      </c>
      <c r="B141" s="26">
        <v>14004</v>
      </c>
      <c r="C141" s="27">
        <v>3734.21</v>
      </c>
      <c r="D141" s="22">
        <v>0.1</v>
      </c>
      <c r="E141" s="28">
        <v>14.25</v>
      </c>
      <c r="F141" s="28">
        <f>IF((C141+D141)&lt;200,12,IF((C141+D141)&gt;600,15,((C141+D141)*0.0075)+10.5))</f>
        <v>15</v>
      </c>
      <c r="G141" s="28">
        <f>(C141+D141)/F141</f>
        <v>248.95400000000001</v>
      </c>
      <c r="H141" s="28">
        <f>E141/F141</f>
        <v>0.95</v>
      </c>
      <c r="I141" s="28">
        <f>G141+H141</f>
        <v>249.904</v>
      </c>
      <c r="J141" s="29">
        <f>$J$4*1.29</f>
        <v>71925.639899999995</v>
      </c>
      <c r="K141" s="29">
        <f>I141*J141</f>
        <v>17974505.113569599</v>
      </c>
      <c r="L141" s="29">
        <f>K141*0.3878</f>
        <v>6970513.0830422901</v>
      </c>
      <c r="M141" s="29">
        <v>0</v>
      </c>
      <c r="N141" s="29">
        <f>K141+L141+M141</f>
        <v>24945018.196611889</v>
      </c>
      <c r="O141" s="29">
        <v>0</v>
      </c>
      <c r="P141" s="29">
        <f>IF(O141=0,N141,O141)</f>
        <v>24945018.196611889</v>
      </c>
    </row>
    <row r="142" spans="1:16" ht="13.5" customHeight="1" x14ac:dyDescent="0.2">
      <c r="A142" s="25" t="s">
        <v>71</v>
      </c>
      <c r="B142" s="26">
        <v>18003</v>
      </c>
      <c r="C142" s="27">
        <v>174</v>
      </c>
      <c r="D142" s="22">
        <v>0</v>
      </c>
      <c r="E142" s="28">
        <v>0</v>
      </c>
      <c r="F142" s="28">
        <f>IF((C142+D142)&lt;200,12,IF((C142+D142)&gt;600,15,((C142+D142)*0.0075)+10.5))</f>
        <v>12</v>
      </c>
      <c r="G142" s="28">
        <f>(C142+D142)/F142</f>
        <v>14.5</v>
      </c>
      <c r="H142" s="28">
        <f>E142/F142</f>
        <v>0</v>
      </c>
      <c r="I142" s="28">
        <f>G142+H142</f>
        <v>14.5</v>
      </c>
      <c r="J142" s="29">
        <f>$J$4*1.29</f>
        <v>71925.639899999995</v>
      </c>
      <c r="K142" s="29">
        <f>I142*J142</f>
        <v>1042921.7785499999</v>
      </c>
      <c r="L142" s="29">
        <f>K142*0.3878</f>
        <v>404445.06572168996</v>
      </c>
      <c r="M142" s="29">
        <v>0</v>
      </c>
      <c r="N142" s="29">
        <f>K142+L142+M142</f>
        <v>1447366.8442716899</v>
      </c>
      <c r="O142" s="29">
        <v>0</v>
      </c>
      <c r="P142" s="29">
        <f>IF(O142=0,N142,O142)</f>
        <v>1447366.8442716899</v>
      </c>
    </row>
    <row r="143" spans="1:16" ht="13.5" customHeight="1" x14ac:dyDescent="0.2">
      <c r="A143" s="25" t="s">
        <v>62</v>
      </c>
      <c r="B143" s="26">
        <v>14005</v>
      </c>
      <c r="C143" s="27">
        <v>254</v>
      </c>
      <c r="D143" s="22">
        <v>0</v>
      </c>
      <c r="E143" s="28">
        <v>0</v>
      </c>
      <c r="F143" s="28">
        <f>IF((C143+D143)&lt;200,12,IF((C143+D143)&gt;600,15,((C143+D143)*0.0075)+10.5))</f>
        <v>12.404999999999999</v>
      </c>
      <c r="G143" s="28">
        <f>(C143+D143)/F143</f>
        <v>20.475614671503426</v>
      </c>
      <c r="H143" s="28">
        <f>E143/F143</f>
        <v>0</v>
      </c>
      <c r="I143" s="28">
        <f>G143+H143</f>
        <v>20.475614671503426</v>
      </c>
      <c r="J143" s="29">
        <f>$J$4*1.29</f>
        <v>71925.639899999995</v>
      </c>
      <c r="K143" s="29">
        <f>I143*J143</f>
        <v>1472721.687593712</v>
      </c>
      <c r="L143" s="29">
        <f>K143*0.3878</f>
        <v>571121.47044884146</v>
      </c>
      <c r="M143" s="29">
        <v>0</v>
      </c>
      <c r="N143" s="29">
        <f>K143+L143+M143</f>
        <v>2043843.1580425533</v>
      </c>
      <c r="O143" s="29">
        <v>0</v>
      </c>
      <c r="P143" s="29">
        <f>IF(O143=0,N143,O143)</f>
        <v>2043843.1580425533</v>
      </c>
    </row>
    <row r="144" spans="1:16" ht="13.5" customHeight="1" x14ac:dyDescent="0.2">
      <c r="A144" s="25" t="s">
        <v>72</v>
      </c>
      <c r="B144" s="26">
        <v>18005</v>
      </c>
      <c r="C144" s="27">
        <v>527</v>
      </c>
      <c r="D144" s="22">
        <v>0</v>
      </c>
      <c r="E144" s="28">
        <v>0</v>
      </c>
      <c r="F144" s="28">
        <f>IF((C144+D144)&lt;200,12,IF((C144+D144)&gt;600,15,((C144+D144)*0.0075)+10.5))</f>
        <v>14.452500000000001</v>
      </c>
      <c r="G144" s="28">
        <f>(C144+D144)/F144</f>
        <v>36.464279536412384</v>
      </c>
      <c r="H144" s="28">
        <f>E144/F144</f>
        <v>0</v>
      </c>
      <c r="I144" s="28">
        <f>G144+H144</f>
        <v>36.464279536412384</v>
      </c>
      <c r="J144" s="29">
        <f>$J$4*1.29</f>
        <v>71925.639899999995</v>
      </c>
      <c r="K144" s="29">
        <f>I144*J144</f>
        <v>2622716.6391489357</v>
      </c>
      <c r="L144" s="29">
        <f>K144*0.3878</f>
        <v>1017089.5126619572</v>
      </c>
      <c r="M144" s="29">
        <v>0</v>
      </c>
      <c r="N144" s="29">
        <f>K144+L144+M144</f>
        <v>3639806.1518108929</v>
      </c>
      <c r="O144" s="29">
        <v>0</v>
      </c>
      <c r="P144" s="29">
        <f>IF(O144=0,N144,O144)</f>
        <v>3639806.1518108929</v>
      </c>
    </row>
    <row r="145" spans="1:16" ht="13.5" customHeight="1" x14ac:dyDescent="0.2">
      <c r="A145" s="25" t="s">
        <v>105</v>
      </c>
      <c r="B145" s="26">
        <v>36002</v>
      </c>
      <c r="C145" s="27">
        <v>402</v>
      </c>
      <c r="D145" s="22">
        <v>0</v>
      </c>
      <c r="E145" s="28">
        <v>3.25</v>
      </c>
      <c r="F145" s="28">
        <f>IF((C145+D145)&lt;200,12,IF((C145+D145)&gt;600,15,((C145+D145)*0.0075)+10.5))</f>
        <v>13.515000000000001</v>
      </c>
      <c r="G145" s="28">
        <f>(C145+D145)/F145</f>
        <v>29.744728079911209</v>
      </c>
      <c r="H145" s="28">
        <f>E145/F145</f>
        <v>0.24047354790972991</v>
      </c>
      <c r="I145" s="28">
        <f>G145+H145</f>
        <v>29.985201627820938</v>
      </c>
      <c r="J145" s="29">
        <f>$J$4*1.29</f>
        <v>71925.639899999995</v>
      </c>
      <c r="K145" s="29">
        <f>I145*J145</f>
        <v>2156704.8146115425</v>
      </c>
      <c r="L145" s="29">
        <f>K145*0.3878</f>
        <v>836370.12710635609</v>
      </c>
      <c r="M145" s="29">
        <v>0</v>
      </c>
      <c r="N145" s="29">
        <f>K145+L145+M145</f>
        <v>2993074.9417178985</v>
      </c>
      <c r="O145" s="29">
        <v>0</v>
      </c>
      <c r="P145" s="29">
        <f>IF(O145=0,N145,O145)</f>
        <v>2993074.9417178985</v>
      </c>
    </row>
    <row r="146" spans="1:16" ht="13.5" customHeight="1" x14ac:dyDescent="0.2">
      <c r="A146" s="25" t="s">
        <v>138</v>
      </c>
      <c r="B146" s="26">
        <v>49007</v>
      </c>
      <c r="C146" s="27">
        <v>1428.13</v>
      </c>
      <c r="D146" s="22">
        <v>0.1</v>
      </c>
      <c r="E146" s="28">
        <v>1.75</v>
      </c>
      <c r="F146" s="28">
        <f>IF((C146+D146)&lt;200,12,IF((C146+D146)&gt;600,15,((C146+D146)*0.0075)+10.5))</f>
        <v>15</v>
      </c>
      <c r="G146" s="28">
        <f>(C146+D146)/F146</f>
        <v>95.215333333333334</v>
      </c>
      <c r="H146" s="28">
        <f>E146/F146</f>
        <v>0.11666666666666667</v>
      </c>
      <c r="I146" s="28">
        <f>G146+H146</f>
        <v>95.331999999999994</v>
      </c>
      <c r="J146" s="29">
        <f>$J$4*1.29</f>
        <v>71925.639899999995</v>
      </c>
      <c r="K146" s="29">
        <f>I146*J146</f>
        <v>6856815.1029467992</v>
      </c>
      <c r="L146" s="29">
        <f>K146*0.3878</f>
        <v>2659072.8969227686</v>
      </c>
      <c r="M146" s="29">
        <v>0</v>
      </c>
      <c r="N146" s="29">
        <f>K146+L146+M146</f>
        <v>9515887.9998695683</v>
      </c>
      <c r="O146" s="29">
        <v>0</v>
      </c>
      <c r="P146" s="29">
        <f>IF(O146=0,N146,O146)</f>
        <v>9515887.9998695683</v>
      </c>
    </row>
    <row r="147" spans="1:16" ht="13.5" customHeight="1" x14ac:dyDescent="0.2">
      <c r="A147" s="25" t="s">
        <v>31</v>
      </c>
      <c r="B147" s="26">
        <v>1003</v>
      </c>
      <c r="C147" s="27">
        <v>122</v>
      </c>
      <c r="D147" s="22">
        <v>0</v>
      </c>
      <c r="E147" s="28">
        <v>0</v>
      </c>
      <c r="F147" s="28">
        <f>IF((C147+D147)&lt;200,12,IF((C147+D147)&gt;600,15,((C147+D147)*0.0075)+10.5))</f>
        <v>12</v>
      </c>
      <c r="G147" s="28">
        <f>(C147+D147)/F147</f>
        <v>10.166666666666666</v>
      </c>
      <c r="H147" s="28">
        <f>E147/F147</f>
        <v>0</v>
      </c>
      <c r="I147" s="28">
        <f>G147+H147</f>
        <v>10.166666666666666</v>
      </c>
      <c r="J147" s="29">
        <f>$J$4*1.29</f>
        <v>71925.639899999995</v>
      </c>
      <c r="K147" s="29">
        <f>I147*J147</f>
        <v>731244.00564999995</v>
      </c>
      <c r="L147" s="29">
        <f>K147*0.3878</f>
        <v>283576.42539106996</v>
      </c>
      <c r="M147" s="29">
        <v>0</v>
      </c>
      <c r="N147" s="29">
        <f>K147+L147+M147</f>
        <v>1014820.4310410699</v>
      </c>
      <c r="O147" s="29">
        <v>0</v>
      </c>
      <c r="P147" s="29">
        <f>IF(O147=0,N147,O147)</f>
        <v>1014820.4310410699</v>
      </c>
    </row>
    <row r="148" spans="1:16" ht="13.5" customHeight="1" x14ac:dyDescent="0.2">
      <c r="A148" s="25" t="s">
        <v>130</v>
      </c>
      <c r="B148" s="26">
        <v>47001</v>
      </c>
      <c r="C148" s="27">
        <v>401</v>
      </c>
      <c r="D148" s="22">
        <v>0</v>
      </c>
      <c r="E148" s="28">
        <v>0</v>
      </c>
      <c r="F148" s="28">
        <f>IF((C148+D148)&lt;200,12,IF((C148+D148)&gt;600,15,((C148+D148)*0.0075)+10.5))</f>
        <v>13.5075</v>
      </c>
      <c r="G148" s="28">
        <f>(C148+D148)/F148</f>
        <v>29.687210808809919</v>
      </c>
      <c r="H148" s="28">
        <f>E148/F148</f>
        <v>0</v>
      </c>
      <c r="I148" s="28">
        <f>G148+H148</f>
        <v>29.687210808809919</v>
      </c>
      <c r="J148" s="29">
        <f>$J$4*1.29</f>
        <v>71925.639899999995</v>
      </c>
      <c r="K148" s="29">
        <f>I148*J148</f>
        <v>2135271.6342698499</v>
      </c>
      <c r="L148" s="29">
        <f>K148*0.3878</f>
        <v>828058.33976984769</v>
      </c>
      <c r="M148" s="29">
        <v>0</v>
      </c>
      <c r="N148" s="29">
        <f>K148+L148+M148</f>
        <v>2963329.9740396976</v>
      </c>
      <c r="O148" s="29">
        <v>0</v>
      </c>
      <c r="P148" s="29">
        <f>IF(O148=0,N148,O148)</f>
        <v>2963329.9740396976</v>
      </c>
    </row>
    <row r="149" spans="1:16" ht="13.5" customHeight="1" x14ac:dyDescent="0.2">
      <c r="A149" s="25" t="s">
        <v>56</v>
      </c>
      <c r="B149" s="26">
        <v>12003</v>
      </c>
      <c r="C149" s="27">
        <v>302</v>
      </c>
      <c r="D149" s="22">
        <v>0</v>
      </c>
      <c r="E149" s="28">
        <v>10.75</v>
      </c>
      <c r="F149" s="28">
        <f>IF((C149+D149)&lt;200,12,IF((C149+D149)&gt;600,15,((C149+D149)*0.0075)+10.5))</f>
        <v>12.765000000000001</v>
      </c>
      <c r="G149" s="28">
        <f>(C149+D149)/F149</f>
        <v>23.658441049745395</v>
      </c>
      <c r="H149" s="28">
        <f>E149/F149</f>
        <v>0.84214649432040734</v>
      </c>
      <c r="I149" s="28">
        <f>G149+H149</f>
        <v>24.500587544065802</v>
      </c>
      <c r="J149" s="29">
        <f>$J$4*1.29</f>
        <v>71925.639899999995</v>
      </c>
      <c r="K149" s="29">
        <f>I149*J149</f>
        <v>1762220.4370329021</v>
      </c>
      <c r="L149" s="29">
        <f>K149*0.3878</f>
        <v>683389.08548135939</v>
      </c>
      <c r="M149" s="29">
        <v>0</v>
      </c>
      <c r="N149" s="29">
        <f>K149+L149+M149</f>
        <v>2445609.5225142613</v>
      </c>
      <c r="O149" s="29">
        <v>0</v>
      </c>
      <c r="P149" s="29">
        <f>IF(O149=0,N149,O149)</f>
        <v>2445609.5225142613</v>
      </c>
    </row>
    <row r="150" spans="1:16" ht="13.5" customHeight="1" x14ac:dyDescent="0.2">
      <c r="A150" s="25" t="s">
        <v>153</v>
      </c>
      <c r="B150" s="26">
        <v>54007</v>
      </c>
      <c r="C150" s="27">
        <v>208</v>
      </c>
      <c r="D150" s="22">
        <v>0.1</v>
      </c>
      <c r="E150" s="28">
        <v>0</v>
      </c>
      <c r="F150" s="28">
        <f>IF((C150+D150)&lt;200,12,IF((C150+D150)&gt;600,15,((C150+D150)*0.0075)+10.5))</f>
        <v>12.060750000000001</v>
      </c>
      <c r="G150" s="28">
        <f>(C150+D150)/F150</f>
        <v>17.25431668843148</v>
      </c>
      <c r="H150" s="28">
        <f>E150/F150</f>
        <v>0</v>
      </c>
      <c r="I150" s="28">
        <f>G150+H150</f>
        <v>17.25431668843148</v>
      </c>
      <c r="J150" s="29">
        <f>$J$4*1.29</f>
        <v>71925.639899999995</v>
      </c>
      <c r="K150" s="29">
        <f>I150*J150</f>
        <v>1241027.768852683</v>
      </c>
      <c r="L150" s="29">
        <f>K150*0.3878</f>
        <v>481270.56876107043</v>
      </c>
      <c r="M150" s="29">
        <v>0</v>
      </c>
      <c r="N150" s="29">
        <f>K150+L150+M150</f>
        <v>1722298.3376137535</v>
      </c>
      <c r="O150" s="29">
        <v>0</v>
      </c>
      <c r="P150" s="29">
        <f>IF(O150=0,N150,O150)</f>
        <v>1722298.3376137535</v>
      </c>
    </row>
    <row r="151" spans="1:16" ht="13.5" customHeight="1" x14ac:dyDescent="0.2">
      <c r="A151" s="25" t="s">
        <v>162</v>
      </c>
      <c r="B151" s="26">
        <v>59002</v>
      </c>
      <c r="C151" s="27">
        <v>763</v>
      </c>
      <c r="D151" s="22">
        <v>0</v>
      </c>
      <c r="E151" s="28">
        <v>0.25</v>
      </c>
      <c r="F151" s="28">
        <f>IF((C151+D151)&lt;200,12,IF((C151+D151)&gt;600,15,((C151+D151)*0.0075)+10.5))</f>
        <v>15</v>
      </c>
      <c r="G151" s="28">
        <f>(C151+D151)/F151</f>
        <v>50.866666666666667</v>
      </c>
      <c r="H151" s="28">
        <f>E151/F151</f>
        <v>1.6666666666666666E-2</v>
      </c>
      <c r="I151" s="28">
        <f>G151+H151</f>
        <v>50.883333333333333</v>
      </c>
      <c r="J151" s="29">
        <f>$J$4*1.29</f>
        <v>71925.639899999995</v>
      </c>
      <c r="K151" s="29">
        <f>I151*J151</f>
        <v>3659816.3102449998</v>
      </c>
      <c r="L151" s="29">
        <f>K151*0.3878</f>
        <v>1419276.7651130108</v>
      </c>
      <c r="M151" s="29">
        <v>0</v>
      </c>
      <c r="N151" s="29">
        <f>K151+L151+M151</f>
        <v>5079093.0753580108</v>
      </c>
      <c r="O151" s="29">
        <v>0</v>
      </c>
      <c r="P151" s="29">
        <f>IF(O151=0,N151,O151)</f>
        <v>5079093.0753580108</v>
      </c>
    </row>
    <row r="152" spans="1:16" ht="13.5" customHeight="1" x14ac:dyDescent="0.2">
      <c r="A152" s="25" t="s">
        <v>34</v>
      </c>
      <c r="B152" s="26">
        <v>2006</v>
      </c>
      <c r="C152" s="27">
        <v>339</v>
      </c>
      <c r="D152" s="22">
        <v>0</v>
      </c>
      <c r="E152" s="28">
        <v>0.5</v>
      </c>
      <c r="F152" s="28">
        <f>IF((C152+D152)&lt;200,12,IF((C152+D152)&gt;600,15,((C152+D152)*0.0075)+10.5))</f>
        <v>13.0425</v>
      </c>
      <c r="G152" s="28">
        <f>(C152+D152)/F152</f>
        <v>25.991949396204713</v>
      </c>
      <c r="H152" s="28">
        <f>E152/F152</f>
        <v>3.8336208548974508E-2</v>
      </c>
      <c r="I152" s="28">
        <f>G152+H152</f>
        <v>26.030285604753686</v>
      </c>
      <c r="J152" s="29">
        <f>$J$4*1.29</f>
        <v>71925.639899999995</v>
      </c>
      <c r="K152" s="29">
        <f>I152*J152</f>
        <v>1872244.9489016673</v>
      </c>
      <c r="L152" s="29">
        <f>K152*0.3878</f>
        <v>726056.59118406649</v>
      </c>
      <c r="M152" s="29">
        <v>0</v>
      </c>
      <c r="N152" s="29">
        <f>K152+L152+M152</f>
        <v>2598301.5400857339</v>
      </c>
      <c r="O152" s="29">
        <v>0</v>
      </c>
      <c r="P152" s="29">
        <f>IF(O152=0,N152,O152)</f>
        <v>2598301.5400857339</v>
      </c>
    </row>
    <row r="153" spans="1:16" ht="13.5" customHeight="1" x14ac:dyDescent="0.2">
      <c r="A153" s="25" t="s">
        <v>154</v>
      </c>
      <c r="B153" s="26">
        <v>55004</v>
      </c>
      <c r="C153" s="27">
        <v>256</v>
      </c>
      <c r="D153" s="22">
        <v>0</v>
      </c>
      <c r="E153" s="28">
        <v>0</v>
      </c>
      <c r="F153" s="28">
        <f>IF((C153+D153)&lt;200,12,IF((C153+D153)&gt;600,15,((C153+D153)*0.0075)+10.5))</f>
        <v>12.42</v>
      </c>
      <c r="G153" s="28">
        <f>(C153+D153)/F153</f>
        <v>20.611916264090176</v>
      </c>
      <c r="H153" s="28">
        <f>E153/F153</f>
        <v>0</v>
      </c>
      <c r="I153" s="28">
        <f>G153+H153</f>
        <v>20.611916264090176</v>
      </c>
      <c r="J153" s="29">
        <f>$J$4*1.29</f>
        <v>71925.639899999995</v>
      </c>
      <c r="K153" s="29">
        <f>I153*J153</f>
        <v>1482525.2668599032</v>
      </c>
      <c r="L153" s="29">
        <f>K153*0.3878</f>
        <v>574923.29848827049</v>
      </c>
      <c r="M153" s="29">
        <v>0</v>
      </c>
      <c r="N153" s="29">
        <f>K153+L153+M153</f>
        <v>2057448.5653481737</v>
      </c>
      <c r="O153" s="29">
        <v>0</v>
      </c>
      <c r="P153" s="29">
        <f>IF(O153=0,N153,O153)</f>
        <v>2057448.5653481737</v>
      </c>
    </row>
    <row r="154" spans="1:16" ht="13.5" customHeight="1" x14ac:dyDescent="0.2">
      <c r="A154" s="25" t="s">
        <v>175</v>
      </c>
      <c r="B154" s="26">
        <v>63003</v>
      </c>
      <c r="C154" s="27">
        <v>2862.43</v>
      </c>
      <c r="D154" s="22">
        <v>0</v>
      </c>
      <c r="E154" s="28">
        <v>12.75</v>
      </c>
      <c r="F154" s="28">
        <f>IF((C154+D154)&lt;200,12,IF((C154+D154)&gt;600,15,((C154+D154)*0.0075)+10.5))</f>
        <v>15</v>
      </c>
      <c r="G154" s="28">
        <f>(C154+D154)/F154</f>
        <v>190.82866666666666</v>
      </c>
      <c r="H154" s="28">
        <f>E154/F154</f>
        <v>0.85</v>
      </c>
      <c r="I154" s="28">
        <f>G154+H154</f>
        <v>191.67866666666666</v>
      </c>
      <c r="J154" s="29">
        <f>$J$4*1.29</f>
        <v>71925.639899999995</v>
      </c>
      <c r="K154" s="29">
        <f>I154*J154</f>
        <v>13786610.755178798</v>
      </c>
      <c r="L154" s="29">
        <f>K154*0.3878</f>
        <v>5346447.650858338</v>
      </c>
      <c r="M154" s="29">
        <v>0</v>
      </c>
      <c r="N154" s="29">
        <f>K154+L154+M154</f>
        <v>19133058.406037137</v>
      </c>
      <c r="O154" s="29">
        <v>0</v>
      </c>
      <c r="P154" s="29">
        <f>IF(O154=0,N154,O154)</f>
        <v>19133058.406037137</v>
      </c>
    </row>
    <row r="155" spans="1:16" x14ac:dyDescent="0.2">
      <c r="A155" s="32"/>
      <c r="B155" s="32"/>
      <c r="C155" s="27">
        <f>SUM(C6:C154)</f>
        <v>138448.65000000002</v>
      </c>
      <c r="D155" s="27">
        <f>SUM(D6:D154)</f>
        <v>9.83</v>
      </c>
      <c r="E155" s="28">
        <f>SUM(E6:E154)</f>
        <v>1143.25</v>
      </c>
      <c r="F155" s="33"/>
      <c r="G155" s="28">
        <f>SUM(G6:G154)</f>
        <v>9542.4743163511685</v>
      </c>
      <c r="H155" s="33"/>
      <c r="I155" s="28">
        <f>SUM(I6:I154)</f>
        <v>9620.6951978712914</v>
      </c>
      <c r="J155" s="29"/>
      <c r="K155" s="33"/>
      <c r="L155" s="33"/>
      <c r="M155" s="29">
        <f>SUM(M6:M154)</f>
        <v>132253</v>
      </c>
      <c r="N155" s="29">
        <f>SUM(N6:N154)</f>
        <v>960454683.91329539</v>
      </c>
      <c r="O155" s="29">
        <f t="shared" ref="O155:P155" si="0">SUM(O6:O154)</f>
        <v>700802.73714285716</v>
      </c>
      <c r="P155" s="29">
        <f t="shared" si="0"/>
        <v>960290393.82397687</v>
      </c>
    </row>
    <row r="156" spans="1:16" ht="13.5" thickBot="1" x14ac:dyDescent="0.25">
      <c r="A156" s="34"/>
      <c r="B156" s="34"/>
      <c r="C156" s="35"/>
      <c r="D156" s="35"/>
    </row>
    <row r="157" spans="1:16" s="41" customFormat="1" ht="14.25" thickTop="1" thickBot="1" x14ac:dyDescent="0.25">
      <c r="A157" s="36" t="s">
        <v>179</v>
      </c>
      <c r="B157" s="36" t="s">
        <v>180</v>
      </c>
      <c r="C157" s="37">
        <v>26</v>
      </c>
      <c r="D157" s="37"/>
      <c r="E157" s="38"/>
      <c r="F157" s="38"/>
      <c r="G157" s="38"/>
      <c r="H157" s="38"/>
      <c r="I157" s="39" t="s">
        <v>180</v>
      </c>
      <c r="J157" s="40"/>
      <c r="K157" s="40"/>
      <c r="L157" s="40"/>
      <c r="M157" s="40"/>
      <c r="N157" s="40"/>
      <c r="O157" s="40"/>
      <c r="P157" s="40">
        <f>ROUND(C157*6654.56,0)</f>
        <v>173019</v>
      </c>
    </row>
    <row r="158" spans="1:16" ht="13.5" thickTop="1" x14ac:dyDescent="0.2"/>
    <row r="159" spans="1:16" x14ac:dyDescent="0.2">
      <c r="C159" s="35"/>
      <c r="D159" s="35"/>
      <c r="P159" s="5">
        <f>P155+P157</f>
        <v>960463412.82397687</v>
      </c>
    </row>
    <row r="160" spans="1:16" x14ac:dyDescent="0.2">
      <c r="C160" s="35"/>
      <c r="D160" s="35"/>
    </row>
  </sheetData>
  <sortState xmlns:xlrd2="http://schemas.microsoft.com/office/spreadsheetml/2017/richdata2" ref="A6:Q154">
    <sortCondition ref="A6:A154"/>
  </sortState>
  <pageMargins left="0.25" right="0.25" top="0.39" bottom="0.45" header="0.17" footer="0.16"/>
  <pageSetup scale="70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ignoredErrors>
    <ignoredError sqref="E4:F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2023-06-21T13:03:04Z</dcterms:created>
  <dcterms:modified xsi:type="dcterms:W3CDTF">2023-06-21T13:06:52Z</dcterms:modified>
</cp:coreProperties>
</file>