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tate Aid\1. State Aid Calculations\FY2025 State Aid\WEB Documents\"/>
    </mc:Choice>
  </mc:AlternateContent>
  <xr:revisionPtr revIDLastSave="0" documentId="13_ncr:1_{C1A2B7F6-DED4-4B25-82FE-3DCE992F8D30}" xr6:coauthVersionLast="47" xr6:coauthVersionMax="47" xr10:uidLastSave="{00000000-0000-0000-0000-000000000000}"/>
  <bookViews>
    <workbookView xWindow="-108" yWindow="-108" windowWidth="23256" windowHeight="12456" xr2:uid="{B9D73408-E507-46C2-9FB6-597E514CFEE6}"/>
  </bookViews>
  <sheets>
    <sheet name="GSA Need" sheetId="1" r:id="rId1"/>
  </sheets>
  <externalReferences>
    <externalReference r:id="rId2"/>
    <externalReference r:id="rId3"/>
    <externalReference r:id="rId4"/>
  </externalReferences>
  <definedNames>
    <definedName name="_51002">[1]Districts!#REF!</definedName>
    <definedName name="_xlnm._FilterDatabase" localSheetId="0" hidden="1">'GSA Need'!$A$5:$P$156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'GSA Need'!$A$1:$P$158</definedName>
    <definedName name="_xlnm.Print_Titles" localSheetId="0">'GSA Need'!$1:$5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est">[1]Districts!#REF!</definedName>
    <definedName name="Tot_Number_Of_Teachers">#REF!</definedName>
    <definedName name="Total_Expenditure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6" i="1" l="1"/>
  <c r="J132" i="1"/>
  <c r="F132" i="1"/>
  <c r="G132" i="1" s="1"/>
  <c r="J109" i="1"/>
  <c r="J44" i="1"/>
  <c r="J153" i="1"/>
  <c r="J61" i="1"/>
  <c r="F61" i="1"/>
  <c r="G61" i="1" s="1"/>
  <c r="J102" i="1"/>
  <c r="J121" i="1"/>
  <c r="F121" i="1"/>
  <c r="J37" i="1"/>
  <c r="J49" i="1"/>
  <c r="F49" i="1"/>
  <c r="G49" i="1" s="1"/>
  <c r="H49" i="1"/>
  <c r="J16" i="1"/>
  <c r="J8" i="1"/>
  <c r="J136" i="1"/>
  <c r="J111" i="1"/>
  <c r="F111" i="1"/>
  <c r="G111" i="1" s="1"/>
  <c r="J93" i="1"/>
  <c r="J29" i="1"/>
  <c r="F29" i="1"/>
  <c r="H29" i="1" s="1"/>
  <c r="J34" i="1"/>
  <c r="J150" i="1"/>
  <c r="F150" i="1"/>
  <c r="G150" i="1" s="1"/>
  <c r="H150" i="1"/>
  <c r="J7" i="1"/>
  <c r="J128" i="1"/>
  <c r="J107" i="1"/>
  <c r="F107" i="1"/>
  <c r="G107" i="1" s="1"/>
  <c r="J74" i="1"/>
  <c r="F74" i="1"/>
  <c r="G74" i="1" s="1"/>
  <c r="I74" i="1" s="1"/>
  <c r="K74" i="1" s="1"/>
  <c r="H74" i="1"/>
  <c r="J117" i="1"/>
  <c r="J42" i="1"/>
  <c r="J119" i="1"/>
  <c r="J152" i="1"/>
  <c r="F152" i="1"/>
  <c r="G152" i="1" s="1"/>
  <c r="J149" i="1"/>
  <c r="F149" i="1"/>
  <c r="H149" i="1" s="1"/>
  <c r="J129" i="1"/>
  <c r="F129" i="1"/>
  <c r="J118" i="1"/>
  <c r="J124" i="1"/>
  <c r="F124" i="1"/>
  <c r="G124" i="1" s="1"/>
  <c r="H124" i="1"/>
  <c r="P76" i="1"/>
  <c r="J76" i="1"/>
  <c r="J62" i="1"/>
  <c r="J88" i="1"/>
  <c r="J18" i="1"/>
  <c r="J138" i="1"/>
  <c r="F138" i="1"/>
  <c r="G138" i="1" s="1"/>
  <c r="J116" i="1"/>
  <c r="J105" i="1"/>
  <c r="J73" i="1"/>
  <c r="G73" i="1"/>
  <c r="F73" i="1"/>
  <c r="J43" i="1"/>
  <c r="F43" i="1"/>
  <c r="H43" i="1" s="1"/>
  <c r="J33" i="1"/>
  <c r="F33" i="1"/>
  <c r="G33" i="1" s="1"/>
  <c r="J56" i="1"/>
  <c r="J145" i="1"/>
  <c r="F145" i="1"/>
  <c r="G145" i="1" s="1"/>
  <c r="J134" i="1"/>
  <c r="J122" i="1"/>
  <c r="F122" i="1"/>
  <c r="G122" i="1" s="1"/>
  <c r="J60" i="1"/>
  <c r="J39" i="1"/>
  <c r="F39" i="1"/>
  <c r="G39" i="1" s="1"/>
  <c r="J21" i="1"/>
  <c r="J13" i="1"/>
  <c r="J77" i="1"/>
  <c r="J147" i="1"/>
  <c r="J54" i="1"/>
  <c r="F54" i="1"/>
  <c r="G54" i="1" s="1"/>
  <c r="J97" i="1"/>
  <c r="J86" i="1"/>
  <c r="J23" i="1"/>
  <c r="F23" i="1"/>
  <c r="J90" i="1"/>
  <c r="J53" i="1"/>
  <c r="F53" i="1"/>
  <c r="G53" i="1" s="1"/>
  <c r="J94" i="1"/>
  <c r="J103" i="1"/>
  <c r="F103" i="1"/>
  <c r="G103" i="1" s="1"/>
  <c r="J26" i="1"/>
  <c r="J91" i="1"/>
  <c r="F91" i="1"/>
  <c r="G91" i="1" s="1"/>
  <c r="J130" i="1"/>
  <c r="J89" i="1"/>
  <c r="F89" i="1"/>
  <c r="G89" i="1" s="1"/>
  <c r="J69" i="1"/>
  <c r="J27" i="1"/>
  <c r="J127" i="1"/>
  <c r="J87" i="1"/>
  <c r="J110" i="1"/>
  <c r="J92" i="1"/>
  <c r="J31" i="1"/>
  <c r="J85" i="1"/>
  <c r="F85" i="1"/>
  <c r="G85" i="1" s="1"/>
  <c r="J38" i="1"/>
  <c r="H38" i="1"/>
  <c r="I38" i="1" s="1"/>
  <c r="K38" i="1" s="1"/>
  <c r="F38" i="1"/>
  <c r="G38" i="1" s="1"/>
  <c r="J10" i="1"/>
  <c r="J82" i="1"/>
  <c r="J144" i="1"/>
  <c r="J83" i="1"/>
  <c r="F83" i="1"/>
  <c r="G83" i="1" s="1"/>
  <c r="H83" i="1"/>
  <c r="J72" i="1"/>
  <c r="F72" i="1"/>
  <c r="G72" i="1" s="1"/>
  <c r="J133" i="1"/>
  <c r="J112" i="1"/>
  <c r="F112" i="1"/>
  <c r="H112" i="1" s="1"/>
  <c r="J98" i="1"/>
  <c r="F98" i="1"/>
  <c r="H98" i="1" s="1"/>
  <c r="J59" i="1"/>
  <c r="J113" i="1"/>
  <c r="J68" i="1"/>
  <c r="F68" i="1"/>
  <c r="J22" i="1"/>
  <c r="J67" i="1"/>
  <c r="F67" i="1"/>
  <c r="J100" i="1"/>
  <c r="J66" i="1"/>
  <c r="F66" i="1"/>
  <c r="J51" i="1"/>
  <c r="F51" i="1"/>
  <c r="H51" i="1" s="1"/>
  <c r="J28" i="1"/>
  <c r="J65" i="1"/>
  <c r="J126" i="1"/>
  <c r="F126" i="1"/>
  <c r="H126" i="1" s="1"/>
  <c r="J63" i="1"/>
  <c r="F63" i="1"/>
  <c r="G63" i="1" s="1"/>
  <c r="J25" i="1"/>
  <c r="F25" i="1"/>
  <c r="J99" i="1"/>
  <c r="J17" i="1"/>
  <c r="F17" i="1"/>
  <c r="G17" i="1" s="1"/>
  <c r="J55" i="1"/>
  <c r="J108" i="1"/>
  <c r="J75" i="1"/>
  <c r="F75" i="1"/>
  <c r="H75" i="1" s="1"/>
  <c r="J46" i="1"/>
  <c r="J79" i="1"/>
  <c r="J47" i="1"/>
  <c r="F47" i="1"/>
  <c r="H47" i="1" s="1"/>
  <c r="J20" i="1"/>
  <c r="F20" i="1"/>
  <c r="G20" i="1" s="1"/>
  <c r="H20" i="1"/>
  <c r="J35" i="1"/>
  <c r="F35" i="1"/>
  <c r="G35" i="1" s="1"/>
  <c r="J11" i="1"/>
  <c r="J131" i="1"/>
  <c r="J45" i="1"/>
  <c r="F45" i="1"/>
  <c r="G45" i="1" s="1"/>
  <c r="H45" i="1"/>
  <c r="J41" i="1"/>
  <c r="J143" i="1"/>
  <c r="J141" i="1"/>
  <c r="F141" i="1"/>
  <c r="G141" i="1" s="1"/>
  <c r="J104" i="1"/>
  <c r="F104" i="1"/>
  <c r="G104" i="1" s="1"/>
  <c r="J101" i="1"/>
  <c r="F101" i="1"/>
  <c r="G101" i="1" s="1"/>
  <c r="J52" i="1"/>
  <c r="J48" i="1"/>
  <c r="J36" i="1"/>
  <c r="F36" i="1"/>
  <c r="G36" i="1" s="1"/>
  <c r="H36" i="1"/>
  <c r="J125" i="1"/>
  <c r="F125" i="1"/>
  <c r="J96" i="1"/>
  <c r="J95" i="1"/>
  <c r="F95" i="1"/>
  <c r="G95" i="1" s="1"/>
  <c r="J142" i="1"/>
  <c r="J140" i="1"/>
  <c r="F140" i="1"/>
  <c r="H140" i="1" s="1"/>
  <c r="J70" i="1"/>
  <c r="F70" i="1"/>
  <c r="J57" i="1"/>
  <c r="J80" i="1"/>
  <c r="F80" i="1"/>
  <c r="G80" i="1" s="1"/>
  <c r="J135" i="1"/>
  <c r="F135" i="1"/>
  <c r="J148" i="1"/>
  <c r="F148" i="1"/>
  <c r="G148" i="1" s="1"/>
  <c r="J32" i="1"/>
  <c r="F32" i="1"/>
  <c r="G32" i="1" s="1"/>
  <c r="J115" i="1"/>
  <c r="F115" i="1"/>
  <c r="H115" i="1" s="1"/>
  <c r="J137" i="1"/>
  <c r="F137" i="1"/>
  <c r="G137" i="1" s="1"/>
  <c r="J9" i="1"/>
  <c r="J71" i="1"/>
  <c r="F71" i="1"/>
  <c r="H71" i="1" s="1"/>
  <c r="J106" i="1"/>
  <c r="F106" i="1"/>
  <c r="J14" i="1"/>
  <c r="J84" i="1"/>
  <c r="F84" i="1"/>
  <c r="H84" i="1" s="1"/>
  <c r="J30" i="1"/>
  <c r="F30" i="1"/>
  <c r="G30" i="1" s="1"/>
  <c r="H30" i="1"/>
  <c r="J64" i="1"/>
  <c r="F64" i="1"/>
  <c r="G64" i="1" s="1"/>
  <c r="J139" i="1"/>
  <c r="J58" i="1"/>
  <c r="F58" i="1"/>
  <c r="H58" i="1" s="1"/>
  <c r="J6" i="1"/>
  <c r="F6" i="1"/>
  <c r="H6" i="1" s="1"/>
  <c r="J40" i="1"/>
  <c r="J123" i="1"/>
  <c r="J50" i="1"/>
  <c r="F50" i="1"/>
  <c r="H50" i="1" s="1"/>
  <c r="J24" i="1"/>
  <c r="F24" i="1"/>
  <c r="G24" i="1" s="1"/>
  <c r="J120" i="1"/>
  <c r="J19" i="1"/>
  <c r="J12" i="1"/>
  <c r="F12" i="1"/>
  <c r="H12" i="1" s="1"/>
  <c r="J15" i="1"/>
  <c r="F15" i="1"/>
  <c r="G15" i="1" s="1"/>
  <c r="J151" i="1"/>
  <c r="F151" i="1"/>
  <c r="G151" i="1" s="1"/>
  <c r="J81" i="1"/>
  <c r="J78" i="1"/>
  <c r="F78" i="1"/>
  <c r="H78" i="1" s="1"/>
  <c r="J146" i="1"/>
  <c r="F146" i="1"/>
  <c r="G146" i="1" s="1"/>
  <c r="J114" i="1"/>
  <c r="H104" i="1" l="1"/>
  <c r="G149" i="1"/>
  <c r="H95" i="1"/>
  <c r="I95" i="1" s="1"/>
  <c r="K95" i="1" s="1"/>
  <c r="G71" i="1"/>
  <c r="H138" i="1"/>
  <c r="I138" i="1" s="1"/>
  <c r="K138" i="1" s="1"/>
  <c r="I124" i="1"/>
  <c r="K124" i="1" s="1"/>
  <c r="L124" i="1" s="1"/>
  <c r="I71" i="1"/>
  <c r="K71" i="1" s="1"/>
  <c r="L71" i="1" s="1"/>
  <c r="N71" i="1" s="1"/>
  <c r="P71" i="1" s="1"/>
  <c r="H24" i="1"/>
  <c r="H145" i="1"/>
  <c r="H61" i="1"/>
  <c r="H146" i="1"/>
  <c r="I146" i="1" s="1"/>
  <c r="K146" i="1" s="1"/>
  <c r="L146" i="1" s="1"/>
  <c r="N146" i="1" s="1"/>
  <c r="P146" i="1" s="1"/>
  <c r="H137" i="1"/>
  <c r="G75" i="1"/>
  <c r="I75" i="1" s="1"/>
  <c r="K75" i="1" s="1"/>
  <c r="L75" i="1" s="1"/>
  <c r="N75" i="1" s="1"/>
  <c r="P75" i="1" s="1"/>
  <c r="H85" i="1"/>
  <c r="I85" i="1" s="1"/>
  <c r="K85" i="1" s="1"/>
  <c r="L85" i="1" s="1"/>
  <c r="N85" i="1" s="1"/>
  <c r="P85" i="1" s="1"/>
  <c r="G43" i="1"/>
  <c r="I43" i="1" s="1"/>
  <c r="K43" i="1" s="1"/>
  <c r="L43" i="1" s="1"/>
  <c r="N43" i="1" s="1"/>
  <c r="P43" i="1" s="1"/>
  <c r="H35" i="1"/>
  <c r="I35" i="1" s="1"/>
  <c r="K35" i="1" s="1"/>
  <c r="H89" i="1"/>
  <c r="H91" i="1"/>
  <c r="I91" i="1" s="1"/>
  <c r="K91" i="1" s="1"/>
  <c r="H103" i="1"/>
  <c r="I103" i="1" s="1"/>
  <c r="K103" i="1" s="1"/>
  <c r="H132" i="1"/>
  <c r="G50" i="1"/>
  <c r="I50" i="1" s="1"/>
  <c r="K50" i="1" s="1"/>
  <c r="L50" i="1" s="1"/>
  <c r="N50" i="1" s="1"/>
  <c r="P50" i="1" s="1"/>
  <c r="H141" i="1"/>
  <c r="I141" i="1" s="1"/>
  <c r="K141" i="1" s="1"/>
  <c r="L141" i="1" s="1"/>
  <c r="N141" i="1" s="1"/>
  <c r="P141" i="1" s="1"/>
  <c r="G47" i="1"/>
  <c r="I47" i="1" s="1"/>
  <c r="K47" i="1" s="1"/>
  <c r="G126" i="1"/>
  <c r="I126" i="1" s="1"/>
  <c r="K126" i="1" s="1"/>
  <c r="L126" i="1" s="1"/>
  <c r="H54" i="1"/>
  <c r="I54" i="1" s="1"/>
  <c r="K54" i="1" s="1"/>
  <c r="H107" i="1"/>
  <c r="I107" i="1" s="1"/>
  <c r="K107" i="1" s="1"/>
  <c r="I104" i="1"/>
  <c r="K104" i="1" s="1"/>
  <c r="I89" i="1"/>
  <c r="K89" i="1" s="1"/>
  <c r="H15" i="1"/>
  <c r="I15" i="1" s="1"/>
  <c r="K15" i="1" s="1"/>
  <c r="H80" i="1"/>
  <c r="I80" i="1" s="1"/>
  <c r="K80" i="1" s="1"/>
  <c r="I36" i="1"/>
  <c r="K36" i="1" s="1"/>
  <c r="L36" i="1" s="1"/>
  <c r="G112" i="1"/>
  <c r="I112" i="1" s="1"/>
  <c r="K112" i="1" s="1"/>
  <c r="L74" i="1"/>
  <c r="N74" i="1"/>
  <c r="P74" i="1" s="1"/>
  <c r="L104" i="1"/>
  <c r="N104" i="1"/>
  <c r="P104" i="1" s="1"/>
  <c r="I137" i="1"/>
  <c r="K137" i="1" s="1"/>
  <c r="I30" i="1"/>
  <c r="K30" i="1" s="1"/>
  <c r="I45" i="1"/>
  <c r="K45" i="1" s="1"/>
  <c r="L47" i="1"/>
  <c r="N47" i="1" s="1"/>
  <c r="P47" i="1" s="1"/>
  <c r="L138" i="1"/>
  <c r="N138" i="1" s="1"/>
  <c r="P138" i="1" s="1"/>
  <c r="I24" i="1"/>
  <c r="K24" i="1" s="1"/>
  <c r="L38" i="1"/>
  <c r="N38" i="1"/>
  <c r="P38" i="1" s="1"/>
  <c r="F123" i="1"/>
  <c r="G123" i="1" s="1"/>
  <c r="I123" i="1" s="1"/>
  <c r="K123" i="1" s="1"/>
  <c r="G6" i="1"/>
  <c r="I6" i="1" s="1"/>
  <c r="K6" i="1" s="1"/>
  <c r="F41" i="1"/>
  <c r="G41" i="1" s="1"/>
  <c r="F10" i="1"/>
  <c r="G10" i="1" s="1"/>
  <c r="F120" i="1"/>
  <c r="G120" i="1" s="1"/>
  <c r="H106" i="1"/>
  <c r="H70" i="1"/>
  <c r="F143" i="1"/>
  <c r="G143" i="1" s="1"/>
  <c r="I20" i="1"/>
  <c r="K20" i="1" s="1"/>
  <c r="F22" i="1"/>
  <c r="G22" i="1" s="1"/>
  <c r="F69" i="1"/>
  <c r="H69" i="1" s="1"/>
  <c r="G69" i="1"/>
  <c r="I69" i="1" s="1"/>
  <c r="K69" i="1" s="1"/>
  <c r="F81" i="1"/>
  <c r="G81" i="1" s="1"/>
  <c r="G106" i="1"/>
  <c r="G70" i="1"/>
  <c r="F108" i="1"/>
  <c r="H108" i="1" s="1"/>
  <c r="H67" i="1"/>
  <c r="F27" i="1"/>
  <c r="G27" i="1" s="1"/>
  <c r="F40" i="1"/>
  <c r="G40" i="1" s="1"/>
  <c r="F9" i="1"/>
  <c r="G9" i="1" s="1"/>
  <c r="G115" i="1"/>
  <c r="I115" i="1" s="1"/>
  <c r="K115" i="1" s="1"/>
  <c r="G140" i="1"/>
  <c r="I140" i="1" s="1"/>
  <c r="K140" i="1" s="1"/>
  <c r="F142" i="1"/>
  <c r="G142" i="1" s="1"/>
  <c r="F131" i="1"/>
  <c r="H131" i="1" s="1"/>
  <c r="G131" i="1"/>
  <c r="I131" i="1" s="1"/>
  <c r="K131" i="1" s="1"/>
  <c r="H66" i="1"/>
  <c r="G66" i="1"/>
  <c r="F26" i="1"/>
  <c r="G26" i="1" s="1"/>
  <c r="F97" i="1"/>
  <c r="H97" i="1" s="1"/>
  <c r="F56" i="1"/>
  <c r="G56" i="1" s="1"/>
  <c r="I61" i="1"/>
  <c r="K61" i="1" s="1"/>
  <c r="F96" i="1"/>
  <c r="H96" i="1" s="1"/>
  <c r="L112" i="1"/>
  <c r="N112" i="1" s="1"/>
  <c r="P112" i="1" s="1"/>
  <c r="M154" i="1"/>
  <c r="H17" i="1"/>
  <c r="I17" i="1" s="1"/>
  <c r="K17" i="1" s="1"/>
  <c r="G67" i="1"/>
  <c r="F94" i="1"/>
  <c r="H94" i="1" s="1"/>
  <c r="G94" i="1"/>
  <c r="E154" i="1"/>
  <c r="H135" i="1"/>
  <c r="F28" i="1"/>
  <c r="G28" i="1" s="1"/>
  <c r="F144" i="1"/>
  <c r="H144" i="1" s="1"/>
  <c r="L89" i="1"/>
  <c r="N89" i="1" s="1"/>
  <c r="P89" i="1" s="1"/>
  <c r="F139" i="1"/>
  <c r="G139" i="1" s="1"/>
  <c r="F48" i="1"/>
  <c r="H48" i="1" s="1"/>
  <c r="F55" i="1"/>
  <c r="G55" i="1" s="1"/>
  <c r="H151" i="1"/>
  <c r="I151" i="1" s="1"/>
  <c r="K151" i="1" s="1"/>
  <c r="F57" i="1"/>
  <c r="H57" i="1" s="1"/>
  <c r="G57" i="1"/>
  <c r="I57" i="1" s="1"/>
  <c r="K57" i="1" s="1"/>
  <c r="F113" i="1"/>
  <c r="G113" i="1" s="1"/>
  <c r="I83" i="1"/>
  <c r="K83" i="1" s="1"/>
  <c r="F87" i="1"/>
  <c r="G87" i="1" s="1"/>
  <c r="F62" i="1"/>
  <c r="H62" i="1" s="1"/>
  <c r="F8" i="1"/>
  <c r="H8" i="1" s="1"/>
  <c r="I49" i="1"/>
  <c r="K49" i="1" s="1"/>
  <c r="F21" i="1"/>
  <c r="H21" i="1" s="1"/>
  <c r="C154" i="1"/>
  <c r="H120" i="1"/>
  <c r="G135" i="1"/>
  <c r="D154" i="1"/>
  <c r="F79" i="1"/>
  <c r="H79" i="1" s="1"/>
  <c r="F65" i="1"/>
  <c r="H65" i="1" s="1"/>
  <c r="G68" i="1"/>
  <c r="H68" i="1"/>
  <c r="F31" i="1"/>
  <c r="G31" i="1" s="1"/>
  <c r="O154" i="1"/>
  <c r="G78" i="1"/>
  <c r="I78" i="1" s="1"/>
  <c r="K78" i="1" s="1"/>
  <c r="H123" i="1"/>
  <c r="G125" i="1"/>
  <c r="I132" i="1"/>
  <c r="K132" i="1" s="1"/>
  <c r="F114" i="1"/>
  <c r="G114" i="1" s="1"/>
  <c r="G58" i="1"/>
  <c r="I58" i="1" s="1"/>
  <c r="K58" i="1" s="1"/>
  <c r="F46" i="1"/>
  <c r="H46" i="1" s="1"/>
  <c r="F59" i="1"/>
  <c r="H59" i="1" s="1"/>
  <c r="F76" i="1"/>
  <c r="H76" i="1" s="1"/>
  <c r="G76" i="1"/>
  <c r="I76" i="1" s="1"/>
  <c r="K76" i="1" s="1"/>
  <c r="G12" i="1"/>
  <c r="I12" i="1" s="1"/>
  <c r="K12" i="1" s="1"/>
  <c r="F19" i="1"/>
  <c r="G19" i="1" s="1"/>
  <c r="H64" i="1"/>
  <c r="I64" i="1" s="1"/>
  <c r="K64" i="1" s="1"/>
  <c r="G84" i="1"/>
  <c r="I84" i="1" s="1"/>
  <c r="K84" i="1" s="1"/>
  <c r="F14" i="1"/>
  <c r="G14" i="1" s="1"/>
  <c r="H32" i="1"/>
  <c r="I32" i="1" s="1"/>
  <c r="K32" i="1" s="1"/>
  <c r="H142" i="1"/>
  <c r="H101" i="1"/>
  <c r="I101" i="1" s="1"/>
  <c r="K101" i="1" s="1"/>
  <c r="F99" i="1"/>
  <c r="H99" i="1" s="1"/>
  <c r="H41" i="1"/>
  <c r="F11" i="1"/>
  <c r="G11" i="1" s="1"/>
  <c r="H56" i="1"/>
  <c r="F42" i="1"/>
  <c r="H42" i="1" s="1"/>
  <c r="F93" i="1"/>
  <c r="H93" i="1" s="1"/>
  <c r="G93" i="1"/>
  <c r="F37" i="1"/>
  <c r="H37" i="1" s="1"/>
  <c r="F13" i="1"/>
  <c r="H13" i="1" s="1"/>
  <c r="F117" i="1"/>
  <c r="H117" i="1" s="1"/>
  <c r="H125" i="1"/>
  <c r="H63" i="1"/>
  <c r="I63" i="1" s="1"/>
  <c r="K63" i="1" s="1"/>
  <c r="G51" i="1"/>
  <c r="I51" i="1" s="1"/>
  <c r="K51" i="1" s="1"/>
  <c r="G98" i="1"/>
  <c r="I98" i="1" s="1"/>
  <c r="K98" i="1" s="1"/>
  <c r="F133" i="1"/>
  <c r="H133" i="1" s="1"/>
  <c r="F134" i="1"/>
  <c r="H134" i="1" s="1"/>
  <c r="F116" i="1"/>
  <c r="G116" i="1" s="1"/>
  <c r="I149" i="1"/>
  <c r="K149" i="1" s="1"/>
  <c r="H148" i="1"/>
  <c r="I148" i="1" s="1"/>
  <c r="K148" i="1" s="1"/>
  <c r="F52" i="1"/>
  <c r="G52" i="1" s="1"/>
  <c r="H11" i="1"/>
  <c r="F92" i="1"/>
  <c r="H92" i="1" s="1"/>
  <c r="G23" i="1"/>
  <c r="H122" i="1"/>
  <c r="I122" i="1" s="1"/>
  <c r="K122" i="1" s="1"/>
  <c r="I145" i="1"/>
  <c r="K145" i="1" s="1"/>
  <c r="F34" i="1"/>
  <c r="H34" i="1" s="1"/>
  <c r="F16" i="1"/>
  <c r="H16" i="1" s="1"/>
  <c r="G16" i="1"/>
  <c r="I16" i="1" s="1"/>
  <c r="K16" i="1" s="1"/>
  <c r="G25" i="1"/>
  <c r="F100" i="1"/>
  <c r="H100" i="1" s="1"/>
  <c r="F118" i="1"/>
  <c r="H118" i="1" s="1"/>
  <c r="I150" i="1"/>
  <c r="K150" i="1" s="1"/>
  <c r="F60" i="1"/>
  <c r="H60" i="1" s="1"/>
  <c r="F18" i="1"/>
  <c r="G18" i="1" s="1"/>
  <c r="F153" i="1"/>
  <c r="H153" i="1" s="1"/>
  <c r="H25" i="1"/>
  <c r="H72" i="1"/>
  <c r="I72" i="1" s="1"/>
  <c r="K72" i="1" s="1"/>
  <c r="F82" i="1"/>
  <c r="H82" i="1" s="1"/>
  <c r="F130" i="1"/>
  <c r="H130" i="1" s="1"/>
  <c r="G130" i="1"/>
  <c r="I130" i="1" s="1"/>
  <c r="K130" i="1" s="1"/>
  <c r="F90" i="1"/>
  <c r="G90" i="1" s="1"/>
  <c r="F147" i="1"/>
  <c r="G147" i="1" s="1"/>
  <c r="H39" i="1"/>
  <c r="I39" i="1" s="1"/>
  <c r="K39" i="1" s="1"/>
  <c r="H129" i="1"/>
  <c r="F128" i="1"/>
  <c r="H128" i="1" s="1"/>
  <c r="F127" i="1"/>
  <c r="F77" i="1"/>
  <c r="H116" i="1"/>
  <c r="F88" i="1"/>
  <c r="H152" i="1"/>
  <c r="I152" i="1" s="1"/>
  <c r="K152" i="1" s="1"/>
  <c r="F119" i="1"/>
  <c r="G121" i="1"/>
  <c r="F110" i="1"/>
  <c r="G110" i="1" s="1"/>
  <c r="H23" i="1"/>
  <c r="H73" i="1"/>
  <c r="I73" i="1" s="1"/>
  <c r="K73" i="1" s="1"/>
  <c r="G129" i="1"/>
  <c r="F7" i="1"/>
  <c r="G7" i="1" s="1"/>
  <c r="H111" i="1"/>
  <c r="I111" i="1" s="1"/>
  <c r="K111" i="1" s="1"/>
  <c r="F136" i="1"/>
  <c r="H53" i="1"/>
  <c r="I53" i="1" s="1"/>
  <c r="K53" i="1" s="1"/>
  <c r="F86" i="1"/>
  <c r="G86" i="1" s="1"/>
  <c r="H33" i="1"/>
  <c r="I33" i="1" s="1"/>
  <c r="K33" i="1" s="1"/>
  <c r="F105" i="1"/>
  <c r="G105" i="1" s="1"/>
  <c r="G29" i="1"/>
  <c r="I29" i="1" s="1"/>
  <c r="K29" i="1" s="1"/>
  <c r="H121" i="1"/>
  <c r="F102" i="1"/>
  <c r="F44" i="1"/>
  <c r="G44" i="1" s="1"/>
  <c r="F109" i="1"/>
  <c r="H109" i="1" s="1"/>
  <c r="N124" i="1" l="1"/>
  <c r="P124" i="1" s="1"/>
  <c r="H10" i="1"/>
  <c r="G46" i="1"/>
  <c r="I10" i="1"/>
  <c r="K10" i="1" s="1"/>
  <c r="H81" i="1"/>
  <c r="G79" i="1"/>
  <c r="I79" i="1" s="1"/>
  <c r="K79" i="1" s="1"/>
  <c r="I90" i="1"/>
  <c r="K90" i="1" s="1"/>
  <c r="L90" i="1" s="1"/>
  <c r="N90" i="1" s="1"/>
  <c r="P90" i="1" s="1"/>
  <c r="H86" i="1"/>
  <c r="I86" i="1" s="1"/>
  <c r="K86" i="1" s="1"/>
  <c r="L86" i="1" s="1"/>
  <c r="N86" i="1" s="1"/>
  <c r="P86" i="1" s="1"/>
  <c r="G37" i="1"/>
  <c r="I37" i="1" s="1"/>
  <c r="K37" i="1" s="1"/>
  <c r="I135" i="1"/>
  <c r="K135" i="1" s="1"/>
  <c r="H40" i="1"/>
  <c r="I67" i="1"/>
  <c r="K67" i="1" s="1"/>
  <c r="H90" i="1"/>
  <c r="L80" i="1"/>
  <c r="N80" i="1" s="1"/>
  <c r="P80" i="1" s="1"/>
  <c r="L15" i="1"/>
  <c r="N15" i="1" s="1"/>
  <c r="P15" i="1" s="1"/>
  <c r="L35" i="1"/>
  <c r="N35" i="1"/>
  <c r="P35" i="1" s="1"/>
  <c r="L91" i="1"/>
  <c r="N91" i="1" s="1"/>
  <c r="P91" i="1" s="1"/>
  <c r="L107" i="1"/>
  <c r="N107" i="1" s="1"/>
  <c r="P107" i="1" s="1"/>
  <c r="L54" i="1"/>
  <c r="N54" i="1" s="1"/>
  <c r="P54" i="1" s="1"/>
  <c r="I46" i="1"/>
  <c r="K46" i="1" s="1"/>
  <c r="L46" i="1" s="1"/>
  <c r="H26" i="1"/>
  <c r="I26" i="1" s="1"/>
  <c r="K26" i="1" s="1"/>
  <c r="G144" i="1"/>
  <c r="I144" i="1" s="1"/>
  <c r="K144" i="1" s="1"/>
  <c r="L144" i="1" s="1"/>
  <c r="N144" i="1" s="1"/>
  <c r="P144" i="1" s="1"/>
  <c r="G96" i="1"/>
  <c r="I96" i="1" s="1"/>
  <c r="K96" i="1" s="1"/>
  <c r="I40" i="1"/>
  <c r="K40" i="1" s="1"/>
  <c r="H22" i="1"/>
  <c r="I22" i="1" s="1"/>
  <c r="K22" i="1" s="1"/>
  <c r="L22" i="1" s="1"/>
  <c r="I27" i="1"/>
  <c r="K27" i="1" s="1"/>
  <c r="L27" i="1" s="1"/>
  <c r="I28" i="1"/>
  <c r="K28" i="1" s="1"/>
  <c r="L28" i="1" s="1"/>
  <c r="N28" i="1" s="1"/>
  <c r="P28" i="1" s="1"/>
  <c r="I11" i="1"/>
  <c r="K11" i="1" s="1"/>
  <c r="L11" i="1" s="1"/>
  <c r="N11" i="1" s="1"/>
  <c r="P11" i="1" s="1"/>
  <c r="H110" i="1"/>
  <c r="I110" i="1" s="1"/>
  <c r="K110" i="1" s="1"/>
  <c r="I120" i="1"/>
  <c r="K120" i="1" s="1"/>
  <c r="G153" i="1"/>
  <c r="I153" i="1" s="1"/>
  <c r="K153" i="1" s="1"/>
  <c r="G100" i="1"/>
  <c r="I100" i="1" s="1"/>
  <c r="K100" i="1" s="1"/>
  <c r="L100" i="1" s="1"/>
  <c r="N100" i="1" s="1"/>
  <c r="P100" i="1" s="1"/>
  <c r="I116" i="1"/>
  <c r="K116" i="1" s="1"/>
  <c r="G117" i="1"/>
  <c r="I117" i="1" s="1"/>
  <c r="K117" i="1" s="1"/>
  <c r="I125" i="1"/>
  <c r="K125" i="1" s="1"/>
  <c r="L125" i="1" s="1"/>
  <c r="N125" i="1" s="1"/>
  <c r="P125" i="1" s="1"/>
  <c r="H87" i="1"/>
  <c r="I87" i="1" s="1"/>
  <c r="K87" i="1" s="1"/>
  <c r="H55" i="1"/>
  <c r="I55" i="1" s="1"/>
  <c r="K55" i="1" s="1"/>
  <c r="L55" i="1" s="1"/>
  <c r="N55" i="1" s="1"/>
  <c r="P55" i="1" s="1"/>
  <c r="I56" i="1"/>
  <c r="K56" i="1" s="1"/>
  <c r="L56" i="1" s="1"/>
  <c r="N56" i="1" s="1"/>
  <c r="P56" i="1" s="1"/>
  <c r="I142" i="1"/>
  <c r="K142" i="1" s="1"/>
  <c r="L142" i="1" s="1"/>
  <c r="G108" i="1"/>
  <c r="I108" i="1" s="1"/>
  <c r="K108" i="1" s="1"/>
  <c r="L108" i="1" s="1"/>
  <c r="N108" i="1" s="1"/>
  <c r="P108" i="1" s="1"/>
  <c r="N36" i="1"/>
  <c r="P36" i="1" s="1"/>
  <c r="N126" i="1"/>
  <c r="P126" i="1" s="1"/>
  <c r="I81" i="1"/>
  <c r="K81" i="1" s="1"/>
  <c r="L81" i="1" s="1"/>
  <c r="N81" i="1" s="1"/>
  <c r="P81" i="1" s="1"/>
  <c r="G109" i="1"/>
  <c r="I109" i="1" s="1"/>
  <c r="K109" i="1" s="1"/>
  <c r="H27" i="1"/>
  <c r="H19" i="1"/>
  <c r="I19" i="1" s="1"/>
  <c r="K19" i="1" s="1"/>
  <c r="L19" i="1" s="1"/>
  <c r="N19" i="1" s="1"/>
  <c r="P19" i="1" s="1"/>
  <c r="I147" i="1"/>
  <c r="K147" i="1" s="1"/>
  <c r="L147" i="1" s="1"/>
  <c r="H28" i="1"/>
  <c r="G134" i="1"/>
  <c r="I134" i="1" s="1"/>
  <c r="K134" i="1" s="1"/>
  <c r="H18" i="1"/>
  <c r="I18" i="1" s="1"/>
  <c r="K18" i="1" s="1"/>
  <c r="I70" i="1"/>
  <c r="K70" i="1" s="1"/>
  <c r="L70" i="1" s="1"/>
  <c r="N70" i="1" s="1"/>
  <c r="P70" i="1" s="1"/>
  <c r="H7" i="1"/>
  <c r="H147" i="1"/>
  <c r="I106" i="1"/>
  <c r="K106" i="1" s="1"/>
  <c r="L106" i="1" s="1"/>
  <c r="N106" i="1" s="1"/>
  <c r="P106" i="1" s="1"/>
  <c r="I41" i="1"/>
  <c r="K41" i="1" s="1"/>
  <c r="L41" i="1" s="1"/>
  <c r="N41" i="1" s="1"/>
  <c r="P41" i="1" s="1"/>
  <c r="L73" i="1"/>
  <c r="N73" i="1" s="1"/>
  <c r="P73" i="1" s="1"/>
  <c r="L40" i="1"/>
  <c r="N40" i="1" s="1"/>
  <c r="P40" i="1" s="1"/>
  <c r="L122" i="1"/>
  <c r="N122" i="1"/>
  <c r="P122" i="1" s="1"/>
  <c r="L120" i="1"/>
  <c r="N120" i="1"/>
  <c r="P120" i="1" s="1"/>
  <c r="L116" i="1"/>
  <c r="N116" i="1" s="1"/>
  <c r="P116" i="1" s="1"/>
  <c r="L32" i="1"/>
  <c r="N32" i="1" s="1"/>
  <c r="P32" i="1" s="1"/>
  <c r="L17" i="1"/>
  <c r="N17" i="1" s="1"/>
  <c r="P17" i="1" s="1"/>
  <c r="L111" i="1"/>
  <c r="N111" i="1" s="1"/>
  <c r="P111" i="1" s="1"/>
  <c r="L130" i="1"/>
  <c r="N130" i="1" s="1"/>
  <c r="P130" i="1" s="1"/>
  <c r="L131" i="1"/>
  <c r="N131" i="1" s="1"/>
  <c r="P131" i="1" s="1"/>
  <c r="L58" i="1"/>
  <c r="N58" i="1" s="1"/>
  <c r="P58" i="1" s="1"/>
  <c r="H143" i="1"/>
  <c r="I143" i="1" s="1"/>
  <c r="K143" i="1" s="1"/>
  <c r="L151" i="1"/>
  <c r="N151" i="1" s="1"/>
  <c r="P151" i="1" s="1"/>
  <c r="L33" i="1"/>
  <c r="N33" i="1" s="1"/>
  <c r="P33" i="1" s="1"/>
  <c r="G62" i="1"/>
  <c r="I62" i="1" s="1"/>
  <c r="K62" i="1" s="1"/>
  <c r="H31" i="1"/>
  <c r="I31" i="1" s="1"/>
  <c r="K31" i="1" s="1"/>
  <c r="G97" i="1"/>
  <c r="I97" i="1" s="1"/>
  <c r="K97" i="1" s="1"/>
  <c r="L16" i="1"/>
  <c r="N16" i="1" s="1"/>
  <c r="P16" i="1" s="1"/>
  <c r="H9" i="1"/>
  <c r="I9" i="1" s="1"/>
  <c r="K9" i="1" s="1"/>
  <c r="L78" i="1"/>
  <c r="N78" i="1" s="1"/>
  <c r="P78" i="1" s="1"/>
  <c r="L49" i="1"/>
  <c r="N49" i="1" s="1"/>
  <c r="P49" i="1" s="1"/>
  <c r="L148" i="1"/>
  <c r="N148" i="1" s="1"/>
  <c r="P148" i="1" s="1"/>
  <c r="H77" i="1"/>
  <c r="G77" i="1"/>
  <c r="I77" i="1" s="1"/>
  <c r="K77" i="1" s="1"/>
  <c r="G42" i="1"/>
  <c r="I42" i="1" s="1"/>
  <c r="K42" i="1" s="1"/>
  <c r="G82" i="1"/>
  <c r="I82" i="1" s="1"/>
  <c r="K82" i="1" s="1"/>
  <c r="G92" i="1"/>
  <c r="I92" i="1" s="1"/>
  <c r="K92" i="1" s="1"/>
  <c r="L37" i="1"/>
  <c r="N37" i="1" s="1"/>
  <c r="P37" i="1" s="1"/>
  <c r="L12" i="1"/>
  <c r="N12" i="1" s="1"/>
  <c r="P12" i="1" s="1"/>
  <c r="G59" i="1"/>
  <c r="I59" i="1" s="1"/>
  <c r="K59" i="1" s="1"/>
  <c r="G65" i="1"/>
  <c r="I65" i="1" s="1"/>
  <c r="K65" i="1" s="1"/>
  <c r="G8" i="1"/>
  <c r="I8" i="1" s="1"/>
  <c r="K8" i="1" s="1"/>
  <c r="L67" i="1"/>
  <c r="N67" i="1" s="1"/>
  <c r="P67" i="1" s="1"/>
  <c r="H113" i="1"/>
  <c r="I113" i="1" s="1"/>
  <c r="K113" i="1" s="1"/>
  <c r="H14" i="1"/>
  <c r="I14" i="1" s="1"/>
  <c r="K14" i="1" s="1"/>
  <c r="L24" i="1"/>
  <c r="N24" i="1"/>
  <c r="P24" i="1" s="1"/>
  <c r="L95" i="1"/>
  <c r="N95" i="1" s="1"/>
  <c r="P95" i="1" s="1"/>
  <c r="L152" i="1"/>
  <c r="N152" i="1" s="1"/>
  <c r="P152" i="1" s="1"/>
  <c r="L145" i="1"/>
  <c r="N145" i="1"/>
  <c r="P145" i="1" s="1"/>
  <c r="L39" i="1"/>
  <c r="N39" i="1" s="1"/>
  <c r="P39" i="1" s="1"/>
  <c r="L123" i="1"/>
  <c r="N123" i="1" s="1"/>
  <c r="P123" i="1" s="1"/>
  <c r="L64" i="1"/>
  <c r="N64" i="1" s="1"/>
  <c r="P64" i="1" s="1"/>
  <c r="H88" i="1"/>
  <c r="G88" i="1"/>
  <c r="I88" i="1" s="1"/>
  <c r="K88" i="1" s="1"/>
  <c r="H105" i="1"/>
  <c r="I105" i="1" s="1"/>
  <c r="K105" i="1" s="1"/>
  <c r="I94" i="1"/>
  <c r="K94" i="1" s="1"/>
  <c r="G136" i="1"/>
  <c r="H136" i="1"/>
  <c r="L153" i="1"/>
  <c r="N153" i="1"/>
  <c r="P153" i="1" s="1"/>
  <c r="I25" i="1"/>
  <c r="K25" i="1" s="1"/>
  <c r="L98" i="1"/>
  <c r="N98" i="1" s="1"/>
  <c r="P98" i="1" s="1"/>
  <c r="L101" i="1"/>
  <c r="N101" i="1" s="1"/>
  <c r="P101" i="1" s="1"/>
  <c r="H102" i="1"/>
  <c r="G102" i="1"/>
  <c r="I102" i="1" s="1"/>
  <c r="K102" i="1" s="1"/>
  <c r="L51" i="1"/>
  <c r="N51" i="1" s="1"/>
  <c r="P51" i="1" s="1"/>
  <c r="L53" i="1"/>
  <c r="N53" i="1" s="1"/>
  <c r="P53" i="1" s="1"/>
  <c r="L135" i="1"/>
  <c r="N135" i="1" s="1"/>
  <c r="P135" i="1" s="1"/>
  <c r="H44" i="1"/>
  <c r="I44" i="1" s="1"/>
  <c r="K44" i="1" s="1"/>
  <c r="G99" i="1"/>
  <c r="I99" i="1" s="1"/>
  <c r="K99" i="1" s="1"/>
  <c r="I121" i="1"/>
  <c r="K121" i="1" s="1"/>
  <c r="L57" i="1"/>
  <c r="N57" i="1" s="1"/>
  <c r="P57" i="1" s="1"/>
  <c r="L61" i="1"/>
  <c r="N61" i="1"/>
  <c r="P61" i="1" s="1"/>
  <c r="L45" i="1"/>
  <c r="N45" i="1" s="1"/>
  <c r="P45" i="1" s="1"/>
  <c r="I129" i="1"/>
  <c r="K129" i="1" s="1"/>
  <c r="L150" i="1"/>
  <c r="N150" i="1"/>
  <c r="P150" i="1" s="1"/>
  <c r="G34" i="1"/>
  <c r="I34" i="1" s="1"/>
  <c r="K34" i="1" s="1"/>
  <c r="H52" i="1"/>
  <c r="I52" i="1" s="1"/>
  <c r="K52" i="1" s="1"/>
  <c r="L83" i="1"/>
  <c r="N83" i="1"/>
  <c r="P83" i="1" s="1"/>
  <c r="H139" i="1"/>
  <c r="I139" i="1" s="1"/>
  <c r="K139" i="1" s="1"/>
  <c r="G48" i="1"/>
  <c r="I48" i="1" s="1"/>
  <c r="K48" i="1" s="1"/>
  <c r="H114" i="1"/>
  <c r="I114" i="1" s="1"/>
  <c r="I66" i="1"/>
  <c r="K66" i="1" s="1"/>
  <c r="L140" i="1"/>
  <c r="N140" i="1" s="1"/>
  <c r="P140" i="1" s="1"/>
  <c r="L6" i="1"/>
  <c r="N6" i="1" s="1"/>
  <c r="P6" i="1" s="1"/>
  <c r="L30" i="1"/>
  <c r="N30" i="1" s="1"/>
  <c r="P30" i="1" s="1"/>
  <c r="I93" i="1"/>
  <c r="K93" i="1" s="1"/>
  <c r="L10" i="1"/>
  <c r="N10" i="1" s="1"/>
  <c r="P10" i="1" s="1"/>
  <c r="L63" i="1"/>
  <c r="N63" i="1" s="1"/>
  <c r="P63" i="1" s="1"/>
  <c r="L149" i="1"/>
  <c r="N149" i="1" s="1"/>
  <c r="P149" i="1" s="1"/>
  <c r="G133" i="1"/>
  <c r="I133" i="1" s="1"/>
  <c r="K133" i="1" s="1"/>
  <c r="L76" i="1"/>
  <c r="N76" i="1" s="1"/>
  <c r="G128" i="1"/>
  <c r="I128" i="1" s="1"/>
  <c r="K128" i="1" s="1"/>
  <c r="I23" i="1"/>
  <c r="K23" i="1" s="1"/>
  <c r="L72" i="1"/>
  <c r="N72" i="1" s="1"/>
  <c r="P72" i="1" s="1"/>
  <c r="G13" i="1"/>
  <c r="I13" i="1" s="1"/>
  <c r="K13" i="1" s="1"/>
  <c r="I68" i="1"/>
  <c r="K68" i="1" s="1"/>
  <c r="L69" i="1"/>
  <c r="N69" i="1" s="1"/>
  <c r="P69" i="1" s="1"/>
  <c r="L137" i="1"/>
  <c r="N137" i="1"/>
  <c r="P137" i="1" s="1"/>
  <c r="I7" i="1"/>
  <c r="K7" i="1" s="1"/>
  <c r="L132" i="1"/>
  <c r="N132" i="1" s="1"/>
  <c r="P132" i="1" s="1"/>
  <c r="L29" i="1"/>
  <c r="N29" i="1"/>
  <c r="P29" i="1" s="1"/>
  <c r="H119" i="1"/>
  <c r="G119" i="1"/>
  <c r="H127" i="1"/>
  <c r="G127" i="1"/>
  <c r="I127" i="1" s="1"/>
  <c r="K127" i="1" s="1"/>
  <c r="G60" i="1"/>
  <c r="I60" i="1" s="1"/>
  <c r="K60" i="1" s="1"/>
  <c r="G118" i="1"/>
  <c r="I118" i="1" s="1"/>
  <c r="K118" i="1" s="1"/>
  <c r="L103" i="1"/>
  <c r="N103" i="1"/>
  <c r="P103" i="1" s="1"/>
  <c r="L84" i="1"/>
  <c r="N84" i="1" s="1"/>
  <c r="P84" i="1" s="1"/>
  <c r="G21" i="1"/>
  <c r="I21" i="1" s="1"/>
  <c r="K21" i="1" s="1"/>
  <c r="L115" i="1"/>
  <c r="N115" i="1" s="1"/>
  <c r="P115" i="1" s="1"/>
  <c r="L20" i="1"/>
  <c r="N20" i="1"/>
  <c r="P20" i="1" s="1"/>
  <c r="N27" i="1" l="1"/>
  <c r="P27" i="1" s="1"/>
  <c r="N142" i="1"/>
  <c r="P142" i="1" s="1"/>
  <c r="N147" i="1"/>
  <c r="P147" i="1" s="1"/>
  <c r="I119" i="1"/>
  <c r="K119" i="1" s="1"/>
  <c r="L119" i="1" s="1"/>
  <c r="N119" i="1" s="1"/>
  <c r="P119" i="1" s="1"/>
  <c r="L87" i="1"/>
  <c r="N87" i="1"/>
  <c r="P87" i="1" s="1"/>
  <c r="L18" i="1"/>
  <c r="N18" i="1"/>
  <c r="P18" i="1" s="1"/>
  <c r="N46" i="1"/>
  <c r="P46" i="1" s="1"/>
  <c r="N22" i="1"/>
  <c r="P22" i="1" s="1"/>
  <c r="L117" i="1"/>
  <c r="N117" i="1" s="1"/>
  <c r="P117" i="1" s="1"/>
  <c r="L143" i="1"/>
  <c r="N143" i="1" s="1"/>
  <c r="P143" i="1" s="1"/>
  <c r="L14" i="1"/>
  <c r="N14" i="1" s="1"/>
  <c r="P14" i="1" s="1"/>
  <c r="L44" i="1"/>
  <c r="N44" i="1" s="1"/>
  <c r="P44" i="1" s="1"/>
  <c r="L139" i="1"/>
  <c r="N139" i="1" s="1"/>
  <c r="P139" i="1" s="1"/>
  <c r="L9" i="1"/>
  <c r="N9" i="1" s="1"/>
  <c r="P9" i="1" s="1"/>
  <c r="L52" i="1"/>
  <c r="N52" i="1" s="1"/>
  <c r="P52" i="1" s="1"/>
  <c r="L31" i="1"/>
  <c r="N31" i="1" s="1"/>
  <c r="P31" i="1" s="1"/>
  <c r="L88" i="1"/>
  <c r="N88" i="1" s="1"/>
  <c r="P88" i="1" s="1"/>
  <c r="L65" i="1"/>
  <c r="N65" i="1" s="1"/>
  <c r="P65" i="1" s="1"/>
  <c r="L127" i="1"/>
  <c r="N127" i="1" s="1"/>
  <c r="P127" i="1" s="1"/>
  <c r="L59" i="1"/>
  <c r="N59" i="1" s="1"/>
  <c r="P59" i="1" s="1"/>
  <c r="L79" i="1"/>
  <c r="N79" i="1" s="1"/>
  <c r="P79" i="1" s="1"/>
  <c r="L110" i="1"/>
  <c r="N110" i="1" s="1"/>
  <c r="P110" i="1" s="1"/>
  <c r="L21" i="1"/>
  <c r="N21" i="1" s="1"/>
  <c r="P21" i="1" s="1"/>
  <c r="L133" i="1"/>
  <c r="N133" i="1" s="1"/>
  <c r="P133" i="1" s="1"/>
  <c r="L102" i="1"/>
  <c r="N102" i="1" s="1"/>
  <c r="P102" i="1" s="1"/>
  <c r="L42" i="1"/>
  <c r="N42" i="1" s="1"/>
  <c r="P42" i="1" s="1"/>
  <c r="L93" i="1"/>
  <c r="N93" i="1" s="1"/>
  <c r="P93" i="1" s="1"/>
  <c r="I154" i="1"/>
  <c r="K114" i="1"/>
  <c r="L109" i="1"/>
  <c r="N109" i="1" s="1"/>
  <c r="P109" i="1" s="1"/>
  <c r="L66" i="1"/>
  <c r="N66" i="1"/>
  <c r="P66" i="1" s="1"/>
  <c r="I136" i="1"/>
  <c r="K136" i="1" s="1"/>
  <c r="L68" i="1"/>
  <c r="N68" i="1" s="1"/>
  <c r="P68" i="1" s="1"/>
  <c r="L48" i="1"/>
  <c r="N48" i="1" s="1"/>
  <c r="P48" i="1" s="1"/>
  <c r="L129" i="1"/>
  <c r="N129" i="1"/>
  <c r="P129" i="1" s="1"/>
  <c r="L99" i="1"/>
  <c r="N99" i="1" s="1"/>
  <c r="P99" i="1" s="1"/>
  <c r="L94" i="1"/>
  <c r="N94" i="1" s="1"/>
  <c r="P94" i="1" s="1"/>
  <c r="L134" i="1"/>
  <c r="N134" i="1" s="1"/>
  <c r="P134" i="1" s="1"/>
  <c r="L60" i="1"/>
  <c r="N60" i="1" s="1"/>
  <c r="P60" i="1" s="1"/>
  <c r="L96" i="1"/>
  <c r="N96" i="1" s="1"/>
  <c r="P96" i="1" s="1"/>
  <c r="L82" i="1"/>
  <c r="N82" i="1" s="1"/>
  <c r="P82" i="1" s="1"/>
  <c r="L113" i="1"/>
  <c r="N113" i="1" s="1"/>
  <c r="P113" i="1" s="1"/>
  <c r="L7" i="1"/>
  <c r="N7" i="1" s="1"/>
  <c r="P7" i="1" s="1"/>
  <c r="L25" i="1"/>
  <c r="N25" i="1" s="1"/>
  <c r="P25" i="1" s="1"/>
  <c r="L62" i="1"/>
  <c r="N62" i="1"/>
  <c r="P62" i="1" s="1"/>
  <c r="L77" i="1"/>
  <c r="N77" i="1" s="1"/>
  <c r="P77" i="1" s="1"/>
  <c r="L23" i="1"/>
  <c r="N23" i="1" s="1"/>
  <c r="P23" i="1" s="1"/>
  <c r="L34" i="1"/>
  <c r="N34" i="1" s="1"/>
  <c r="P34" i="1" s="1"/>
  <c r="G154" i="1"/>
  <c r="L128" i="1"/>
  <c r="N128" i="1"/>
  <c r="P128" i="1" s="1"/>
  <c r="L105" i="1"/>
  <c r="N105" i="1" s="1"/>
  <c r="P105" i="1" s="1"/>
  <c r="L121" i="1"/>
  <c r="N121" i="1"/>
  <c r="P121" i="1" s="1"/>
  <c r="L118" i="1"/>
  <c r="N118" i="1" s="1"/>
  <c r="P118" i="1" s="1"/>
  <c r="L13" i="1"/>
  <c r="N13" i="1" s="1"/>
  <c r="P13" i="1" s="1"/>
  <c r="L26" i="1"/>
  <c r="N26" i="1" s="1"/>
  <c r="P26" i="1" s="1"/>
  <c r="L8" i="1"/>
  <c r="N8" i="1"/>
  <c r="P8" i="1" s="1"/>
  <c r="L92" i="1"/>
  <c r="N92" i="1" s="1"/>
  <c r="P92" i="1" s="1"/>
  <c r="L97" i="1"/>
  <c r="N97" i="1"/>
  <c r="P97" i="1" s="1"/>
  <c r="L114" i="1" l="1"/>
  <c r="N114" i="1"/>
  <c r="L136" i="1"/>
  <c r="N136" i="1" s="1"/>
  <c r="P136" i="1" s="1"/>
  <c r="N154" i="1" l="1"/>
  <c r="P114" i="1"/>
  <c r="P154" i="1" s="1"/>
  <c r="P1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Woodmansey, Susan</author>
  </authors>
  <commentList>
    <comment ref="F112" authorId="0" shapeId="0" xr:uid="{61B63306-E809-42FA-856C-DAE3774D54EE}">
      <text>
        <r>
          <rPr>
            <sz val="9"/>
            <color indexed="81"/>
            <rFont val="Tahoma"/>
            <family val="2"/>
          </rPr>
          <t>Remove Fall SAFE count of Our Home students before calculating the ratio.
SDCL 13-13-10.1 (2)</t>
        </r>
      </text>
    </comment>
    <comment ref="F114" authorId="0" shapeId="0" xr:uid="{4D48E660-1EB2-4DE2-9ABF-30812ADBBDF0}">
      <text>
        <r>
          <rPr>
            <sz val="9"/>
            <color indexed="81"/>
            <rFont val="Tahoma"/>
            <family val="2"/>
          </rPr>
          <t>Remove Fall SAFE count of APA and Dakota Reach students before calculating the ratio.
SDCL 13-13-10.1 (2)</t>
        </r>
      </text>
    </comment>
    <comment ref="P156" authorId="0" shapeId="0" xr:uid="{0D598424-C725-423B-A3E1-F43D33E76D1A}">
      <text>
        <r>
          <rPr>
            <sz val="9"/>
            <color indexed="81"/>
            <rFont val="Tahoma"/>
            <family val="2"/>
          </rPr>
          <t>As per SDCL 13-13-82 student count * PSE</t>
        </r>
      </text>
    </comment>
  </commentList>
</comments>
</file>

<file path=xl/sharedStrings.xml><?xml version="1.0" encoding="utf-8"?>
<sst xmlns="http://schemas.openxmlformats.org/spreadsheetml/2006/main" count="182" uniqueCount="180">
  <si>
    <t>FY2025 General State Aid Need</t>
  </si>
  <si>
    <t>as of 12/3/2024</t>
  </si>
  <si>
    <t>references in SDCL 13-13-10.1</t>
  </si>
  <si>
    <t>2a</t>
  </si>
  <si>
    <t>(4)</t>
  </si>
  <si>
    <t>(3)</t>
  </si>
  <si>
    <t>10a</t>
  </si>
  <si>
    <t>10b</t>
  </si>
  <si>
    <t>10c</t>
  </si>
  <si>
    <t>10d</t>
  </si>
  <si>
    <t>10e</t>
  </si>
  <si>
    <t>updated 7/23/24</t>
  </si>
  <si>
    <t>10f</t>
  </si>
  <si>
    <t>11 &amp; 12</t>
  </si>
  <si>
    <t>District</t>
  </si>
  <si>
    <t>District No.</t>
  </si>
  <si>
    <t>Fall 2024 State Aid Fall Enrollment</t>
  </si>
  <si>
    <t>2023-2024 Alterative Instruction Student Actviites Weighted Count</t>
  </si>
  <si>
    <t>2023-2024 
English Learner
 Eligible Student Weighted Count</t>
  </si>
  <si>
    <t>Target Teacher Ratio</t>
  </si>
  <si>
    <t>Need A</t>
  </si>
  <si>
    <t>LEP Adj
Need B</t>
  </si>
  <si>
    <t>Sum Need 
A &amp; B</t>
  </si>
  <si>
    <t>Target Teacher Compensation
Sal &amp; Ben</t>
  </si>
  <si>
    <t>Teacher Compensation Need</t>
  </si>
  <si>
    <t>Overhead</t>
  </si>
  <si>
    <r>
      <t xml:space="preserve">Adjustment to Need 
</t>
    </r>
    <r>
      <rPr>
        <sz val="9"/>
        <rFont val="Calibri"/>
        <family val="2"/>
      </rPr>
      <t>(ARSD 24:17:03:07)</t>
    </r>
  </si>
  <si>
    <t>Calculated Formula Need</t>
  </si>
  <si>
    <t>Alternative Need</t>
  </si>
  <si>
    <t>State Aid Need</t>
  </si>
  <si>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</si>
  <si>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</si>
  <si>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</si>
  <si>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</si>
  <si>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</si>
  <si>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</si>
  <si>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</si>
  <si>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</si>
  <si>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</si>
  <si>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</si>
  <si>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</si>
  <si>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</si>
  <si>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</si>
  <si>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</si>
  <si>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</si>
  <si>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</si>
  <si>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</si>
  <si>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</si>
  <si>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</si>
  <si>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</si>
  <si>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</si>
  <si>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</si>
  <si>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</si>
  <si>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</si>
  <si>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</si>
  <si>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</si>
  <si>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</si>
  <si>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</si>
  <si>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</si>
  <si>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</si>
  <si>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</si>
  <si>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</si>
  <si>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</si>
  <si>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</si>
  <si>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</si>
  <si>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</si>
  <si>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</si>
  <si>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</si>
  <si>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</si>
  <si>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</si>
  <si>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</si>
  <si>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</si>
  <si>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</si>
  <si>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</si>
  <si>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</si>
  <si>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</si>
  <si>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</si>
  <si>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</si>
  <si>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</si>
  <si>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</si>
  <si>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</si>
  <si>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</si>
  <si>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</si>
  <si>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</si>
  <si>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Area 24-4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</si>
  <si>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</si>
  <si>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</si>
  <si>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</si>
  <si>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</si>
  <si>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</si>
  <si>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</si>
  <si>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</si>
  <si>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</si>
  <si>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</si>
  <si>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</si>
  <si>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</si>
  <si>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 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</si>
  <si>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</si>
  <si>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</si>
  <si>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</si>
  <si>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</si>
  <si>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</si>
  <si>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</si>
  <si>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</si>
  <si>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</si>
  <si>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</si>
  <si>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</si>
  <si>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</si>
  <si>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</si>
  <si>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</si>
  <si>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</si>
  <si>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</si>
  <si>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Oldham-Ramona-Rutland 39-6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</si>
  <si>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</si>
  <si>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</si>
  <si>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</si>
  <si>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</si>
  <si>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</si>
  <si>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</si>
  <si>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</si>
  <si>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</si>
  <si>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</si>
  <si>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</si>
  <si>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</si>
  <si>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</si>
  <si>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</si>
  <si>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</si>
  <si>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</si>
  <si>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</si>
  <si>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</si>
  <si>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</si>
  <si>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</si>
  <si>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</si>
  <si>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</si>
  <si>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</si>
  <si>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</si>
  <si>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</si>
  <si>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</si>
  <si>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</si>
  <si>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</si>
  <si>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</si>
  <si>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</si>
  <si>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</si>
  <si>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</si>
  <si>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</si>
  <si>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</si>
  <si>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</si>
  <si>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</si>
  <si>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</si>
  <si>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</si>
  <si>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</si>
  <si>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</si>
  <si>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</si>
  <si>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</si>
  <si>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</si>
  <si>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</si>
  <si>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</si>
  <si>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</si>
  <si>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</si>
  <si>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</si>
  <si>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</si>
  <si>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</si>
  <si>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</si>
  <si>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</si>
  <si>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</si>
  <si>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</si>
  <si>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Viborg-Hurley 60-6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</si>
  <si>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</si>
  <si>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</si>
  <si>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</si>
  <si>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</si>
  <si>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</si>
  <si>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</si>
  <si>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</si>
  <si>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</si>
  <si>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</si>
  <si>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Oglala Lakota County 65-1</t>
  </si>
  <si>
    <t>Todd County 66-1</t>
  </si>
  <si>
    <t>L-D Career &amp; Tech Ed.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</si>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</sst>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EE2F6"/>
        <bgColor indexed="64"/>
      </patternFill>
    </fill>
    <fill>
      <patternFill patternType="solid">
        <fgColor rgb="FFC7B78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2" fontId="3" fillId="0" borderId="0" xfId="1" applyNumberFormat="1" applyFont="1"/>
    <xf numFmtId="164" fontId="3" fillId="0" borderId="0" xfId="1" applyNumberFormat="1" applyFont="1"/>
    <xf numFmtId="0" fontId="4" fillId="0" borderId="0" xfId="1" applyFont="1" applyAlignment="1">
      <alignment horizontal="left"/>
    </xf>
    <xf numFmtId="164" fontId="3" fillId="2" borderId="0" xfId="1" applyNumberFormat="1" applyFont="1" applyFill="1"/>
    <xf numFmtId="0" fontId="4" fillId="0" borderId="0" xfId="1" applyFont="1" applyAlignment="1">
      <alignment horizontal="center"/>
    </xf>
    <xf numFmtId="2" fontId="4" fillId="0" borderId="0" xfId="1" quotePrefix="1" applyNumberFormat="1" applyFont="1" applyAlignment="1">
      <alignment horizontal="center"/>
    </xf>
    <xf numFmtId="0" fontId="4" fillId="0" borderId="0" xfId="1" quotePrefix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left" wrapText="1"/>
    </xf>
    <xf numFmtId="2" fontId="3" fillId="3" borderId="1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wrapText="1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4" fontId="3" fillId="0" borderId="2" xfId="1" applyNumberFormat="1" applyFont="1" applyBorder="1"/>
    <xf numFmtId="2" fontId="3" fillId="0" borderId="2" xfId="1" applyNumberFormat="1" applyFont="1" applyBorder="1"/>
    <xf numFmtId="164" fontId="3" fillId="0" borderId="2" xfId="1" applyNumberFormat="1" applyFont="1" applyBorder="1"/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right"/>
    </xf>
    <xf numFmtId="2" fontId="3" fillId="0" borderId="3" xfId="1" applyNumberFormat="1" applyFont="1" applyBorder="1"/>
    <xf numFmtId="164" fontId="3" fillId="0" borderId="3" xfId="1" applyNumberFormat="1" applyFont="1" applyBorder="1"/>
    <xf numFmtId="165" fontId="3" fillId="0" borderId="0" xfId="1" applyNumberFormat="1" applyFont="1"/>
    <xf numFmtId="3" fontId="3" fillId="0" borderId="3" xfId="1" applyNumberFormat="1" applyFont="1" applyBorder="1" applyAlignment="1">
      <alignment horizontal="left"/>
    </xf>
    <xf numFmtId="4" fontId="3" fillId="0" borderId="3" xfId="1" applyNumberFormat="1" applyFont="1" applyBorder="1"/>
    <xf numFmtId="0" fontId="3" fillId="0" borderId="3" xfId="1" applyFont="1" applyBorder="1"/>
    <xf numFmtId="3" fontId="3" fillId="0" borderId="0" xfId="1" applyNumberFormat="1" applyFont="1" applyAlignment="1">
      <alignment horizontal="left"/>
    </xf>
    <xf numFmtId="4" fontId="6" fillId="0" borderId="0" xfId="1" applyNumberFormat="1" applyFont="1"/>
    <xf numFmtId="4" fontId="3" fillId="0" borderId="0" xfId="1" applyNumberFormat="1" applyFont="1"/>
    <xf numFmtId="3" fontId="3" fillId="0" borderId="4" xfId="1" applyNumberFormat="1" applyFont="1" applyBorder="1" applyAlignment="1">
      <alignment horizontal="left" wrapText="1"/>
    </xf>
    <xf numFmtId="4" fontId="6" fillId="0" borderId="4" xfId="1" applyNumberFormat="1" applyFont="1" applyBorder="1"/>
    <xf numFmtId="4" fontId="3" fillId="0" borderId="4" xfId="1" applyNumberFormat="1" applyFont="1" applyBorder="1"/>
    <xf numFmtId="2" fontId="3" fillId="0" borderId="4" xfId="1" applyNumberFormat="1" applyFont="1" applyBorder="1"/>
    <xf numFmtId="165" fontId="3" fillId="0" borderId="4" xfId="1" applyNumberFormat="1" applyFont="1" applyBorder="1"/>
    <xf numFmtId="164" fontId="3" fillId="0" borderId="4" xfId="1" applyNumberFormat="1" applyFont="1" applyBorder="1"/>
    <xf numFmtId="0" fontId="3" fillId="0" borderId="0" xfId="1" applyFont="1" applyAlignment="1">
      <alignment wrapText="1"/>
    </xf>
    <xf numFmtId="2" fontId="3" fillId="0" borderId="3" xfId="1" applyNumberFormat="1" applyFont="1" applyFill="1" applyBorder="1"/>
  </cellXfs>
  <cellStyles count="2">
    <cellStyle name="Normal" xfId="0" builtinId="0"/>
    <cellStyle name="Normal 2" xfId="1" xr:uid="{DFDDD00D-D1EE-464D-A24F-79CEF0E423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114301</xdr:colOff>
      <xdr:row>0</xdr:row>
      <xdr:rowOff>28576</xdr:rowOff>
    </xdr:from>
    <xdr:ext cx="2105024" cy="47624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9343610-1627-4B04-8122-90EEC2FD5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681" y="28576"/>
          <a:ext cx="2105024" cy="4762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24BB-1FCD-423D-8AAE-E1C99F310EBA}">
  <sheetPr>
    <pageSetUpPr fitToPage="1"/>
  </sheetPr>
  <dimension ref="A1:Q158"/>
  <sheetViews>
    <sheetView showGridLines="0" tabSelected="1" zoomScaleNormal="100" workbookViewId="0">
      <pane ySplit="5" topLeftCell="A6" activePane="bottomLeft" state="frozen"/>
      <selection pane="bottomLeft" activeCell="A3" sqref="A3"/>
    </sheetView>
  </sheetViews>
  <sheetFormatPr defaultColWidth="8.19921875" defaultRowHeight="13.8"/>
  <cols>
    <col min="1" max="1" width="22.3984375" style="2" customWidth="1"/>
    <col min="2" max="2" width="5.8984375" style="2" bestFit="1" customWidth="1"/>
    <col min="3" max="3" width="10.19921875" style="3" bestFit="1" customWidth="1"/>
    <col min="4" max="4" width="12.8984375" style="3" bestFit="1" customWidth="1"/>
    <col min="5" max="5" width="12.19921875" style="4" customWidth="1"/>
    <col min="6" max="6" width="6.296875" style="3" bestFit="1" customWidth="1"/>
    <col min="7" max="7" width="6.69921875" style="3" bestFit="1" customWidth="1"/>
    <col min="8" max="8" width="6" style="3" bestFit="1" customWidth="1"/>
    <col min="9" max="9" width="6.69921875" style="3" bestFit="1" customWidth="1"/>
    <col min="10" max="10" width="11.09765625" style="5" bestFit="1" customWidth="1"/>
    <col min="11" max="11" width="11.09765625" style="3" bestFit="1" customWidth="1"/>
    <col min="12" max="12" width="9.796875" style="3" bestFit="1" customWidth="1"/>
    <col min="13" max="13" width="13.59765625" style="3" customWidth="1"/>
    <col min="14" max="14" width="12.09765625" style="3" bestFit="1" customWidth="1"/>
    <col min="15" max="15" width="8.59765625" style="5" bestFit="1" customWidth="1"/>
    <col min="16" max="16" width="12.09765625" style="5" bestFit="1" customWidth="1"/>
    <col min="17" max="17" width="9.796875" style="3" bestFit="1" customWidth="1"/>
    <col min="18" max="16384" width="8.19921875" style="3"/>
  </cols>
  <sheetData>
    <row r="1" spans="1:16" ht="18">
      <c r="A1" s="1" t="s">
        <v>0</v>
      </c>
    </row>
    <row r="2" spans="1:16">
      <c r="A2" s="6" t="s">
        <v>1</v>
      </c>
      <c r="O2" s="7"/>
    </row>
    <row r="4" spans="1:16" s="13" customFormat="1">
      <c r="A4" s="6" t="s">
        <v>2</v>
      </c>
      <c r="B4" s="8"/>
      <c r="C4" s="8" t="s">
        <v>3</v>
      </c>
      <c r="D4" s="8" t="s">
        <v>3</v>
      </c>
      <c r="E4" s="9" t="s">
        <v>4</v>
      </c>
      <c r="F4" s="10" t="s">
        <v>5</v>
      </c>
      <c r="G4" s="8" t="s">
        <v>6</v>
      </c>
      <c r="H4" s="8" t="s">
        <v>7</v>
      </c>
      <c r="I4" s="8" t="s">
        <v>8</v>
      </c>
      <c r="J4" s="11">
        <v>62045.62</v>
      </c>
      <c r="K4" s="8" t="s">
        <v>9</v>
      </c>
      <c r="L4" s="8" t="s">
        <v>10</v>
      </c>
      <c r="M4" s="8" t="s">
        <v>11</v>
      </c>
      <c r="N4" s="8" t="s">
        <v>12</v>
      </c>
      <c r="O4" s="12" t="s">
        <v>13</v>
      </c>
      <c r="P4" s="12"/>
    </row>
    <row r="5" spans="1:16" ht="69">
      <c r="A5" s="14" t="s">
        <v>14</v>
      </c>
      <c r="B5" s="15" t="s">
        <v>15</v>
      </c>
      <c r="C5" s="14" t="s">
        <v>16</v>
      </c>
      <c r="D5" s="14" t="s">
        <v>17</v>
      </c>
      <c r="E5" s="16" t="s">
        <v>18</v>
      </c>
      <c r="F5" s="14" t="s">
        <v>19</v>
      </c>
      <c r="G5" s="17" t="s">
        <v>20</v>
      </c>
      <c r="H5" s="14" t="s">
        <v>21</v>
      </c>
      <c r="I5" s="14" t="s">
        <v>22</v>
      </c>
      <c r="J5" s="18" t="s">
        <v>23</v>
      </c>
      <c r="K5" s="14" t="s">
        <v>24</v>
      </c>
      <c r="L5" s="14" t="s">
        <v>25</v>
      </c>
      <c r="M5" s="14" t="s">
        <v>26</v>
      </c>
      <c r="N5" s="14" t="s">
        <v>27</v>
      </c>
      <c r="O5" s="18" t="s">
        <v>28</v>
      </c>
      <c r="P5" s="18" t="s">
        <v>29</v>
      </c>
    </row>
    <row r="6" spans="1:16">
      <c r="A6" s="19" t="s">
        <v>43</v>
      </c>
      <c r="B6" s="20">
        <v>6001</v>
      </c>
      <c r="C6" s="21">
        <v>4261.4799999999996</v>
      </c>
      <c r="D6" s="21">
        <v>0</v>
      </c>
      <c r="E6" s="22">
        <v>47.75</v>
      </c>
      <c r="F6" s="22">
        <f t="shared" ref="F6:F37" si="0">IF((C6+D6)&lt;200,12,IF((C6+D6)&gt;600,15,((C6+D6)*0.0075)+10.5))</f>
        <v>15</v>
      </c>
      <c r="G6" s="22">
        <f t="shared" ref="G6:G37" si="1">(C6+D6)/F6</f>
        <v>284.09866666666665</v>
      </c>
      <c r="H6" s="22">
        <f t="shared" ref="H6:H37" si="2">E6/F6</f>
        <v>3.1833333333333331</v>
      </c>
      <c r="I6" s="22">
        <f t="shared" ref="I6:I37" si="3">G6+H6</f>
        <v>287.28199999999998</v>
      </c>
      <c r="J6" s="23">
        <f t="shared" ref="J6:J37" si="4">$J$4*1.29</f>
        <v>80038.849800000011</v>
      </c>
      <c r="K6" s="23">
        <f t="shared" ref="K6:K37" si="5">I6*J6</f>
        <v>22993720.848243602</v>
      </c>
      <c r="L6" s="23">
        <f t="shared" ref="L6:L37" si="6">K6*0.3878</f>
        <v>8916964.9449488688</v>
      </c>
      <c r="M6" s="23">
        <v>6931</v>
      </c>
      <c r="N6" s="23">
        <f t="shared" ref="N6:N37" si="7">K6+L6+M6</f>
        <v>31917616.793192469</v>
      </c>
      <c r="O6" s="23">
        <v>0</v>
      </c>
      <c r="P6" s="23">
        <f t="shared" ref="P6:P37" si="8">IF(O6=0,N6,O6)</f>
        <v>31917616.793192469</v>
      </c>
    </row>
    <row r="7" spans="1:16" ht="13.5" customHeight="1">
      <c r="A7" s="24" t="s">
        <v>160</v>
      </c>
      <c r="B7" s="25">
        <v>58003</v>
      </c>
      <c r="C7" s="21">
        <v>215.96</v>
      </c>
      <c r="D7" s="21">
        <v>0.1</v>
      </c>
      <c r="E7" s="26">
        <v>1</v>
      </c>
      <c r="F7" s="26">
        <f t="shared" si="0"/>
        <v>12.12045</v>
      </c>
      <c r="G7" s="26">
        <f t="shared" si="1"/>
        <v>17.826070814202442</v>
      </c>
      <c r="H7" s="26">
        <f t="shared" si="2"/>
        <v>8.2505187513664924E-2</v>
      </c>
      <c r="I7" s="26">
        <f t="shared" si="3"/>
        <v>17.908576001716106</v>
      </c>
      <c r="J7" s="27">
        <f t="shared" si="4"/>
        <v>80038.849800000011</v>
      </c>
      <c r="K7" s="27">
        <f t="shared" si="5"/>
        <v>1433381.8247332401</v>
      </c>
      <c r="L7" s="27">
        <f t="shared" si="6"/>
        <v>555865.47163155046</v>
      </c>
      <c r="M7" s="27">
        <v>0</v>
      </c>
      <c r="N7" s="27">
        <f t="shared" si="7"/>
        <v>1989247.2963647905</v>
      </c>
      <c r="O7" s="27">
        <v>0</v>
      </c>
      <c r="P7" s="27">
        <f t="shared" si="8"/>
        <v>1989247.2963647905</v>
      </c>
    </row>
    <row r="8" spans="1:16" ht="13.5" customHeight="1">
      <c r="A8" s="24" t="s">
        <v>167</v>
      </c>
      <c r="B8" s="25">
        <v>61001</v>
      </c>
      <c r="C8" s="21">
        <v>319</v>
      </c>
      <c r="D8" s="21">
        <v>0</v>
      </c>
      <c r="E8" s="26">
        <v>0.75</v>
      </c>
      <c r="F8" s="26">
        <f t="shared" si="0"/>
        <v>12.8925</v>
      </c>
      <c r="G8" s="26">
        <f t="shared" si="1"/>
        <v>24.743067675004848</v>
      </c>
      <c r="H8" s="26">
        <f t="shared" si="2"/>
        <v>5.8173356602675974E-2</v>
      </c>
      <c r="I8" s="26">
        <f t="shared" si="3"/>
        <v>24.801241031607525</v>
      </c>
      <c r="J8" s="27">
        <f t="shared" si="4"/>
        <v>80038.849800000011</v>
      </c>
      <c r="K8" s="27">
        <f t="shared" si="5"/>
        <v>1985062.805782432</v>
      </c>
      <c r="L8" s="27">
        <f t="shared" si="6"/>
        <v>769807.35608242708</v>
      </c>
      <c r="M8" s="27">
        <v>0</v>
      </c>
      <c r="N8" s="27">
        <f t="shared" si="7"/>
        <v>2754870.1618648591</v>
      </c>
      <c r="O8" s="27">
        <v>0</v>
      </c>
      <c r="P8" s="27">
        <f t="shared" si="8"/>
        <v>2754870.1618648591</v>
      </c>
    </row>
    <row r="9" spans="1:16" ht="13.5" customHeight="1">
      <c r="A9" s="24" t="s">
        <v>52</v>
      </c>
      <c r="B9" s="25">
        <v>11001</v>
      </c>
      <c r="C9" s="21">
        <v>289</v>
      </c>
      <c r="D9" s="21">
        <v>0</v>
      </c>
      <c r="E9" s="26">
        <v>1</v>
      </c>
      <c r="F9" s="26">
        <f t="shared" si="0"/>
        <v>12.6675</v>
      </c>
      <c r="G9" s="26">
        <f t="shared" si="1"/>
        <v>22.814288533649101</v>
      </c>
      <c r="H9" s="26">
        <f t="shared" si="2"/>
        <v>7.8942174856917305E-2</v>
      </c>
      <c r="I9" s="26">
        <f t="shared" si="3"/>
        <v>22.893230708506017</v>
      </c>
      <c r="J9" s="27">
        <f t="shared" si="4"/>
        <v>80038.849800000011</v>
      </c>
      <c r="K9" s="27">
        <f t="shared" si="5"/>
        <v>1832347.854114861</v>
      </c>
      <c r="L9" s="27">
        <f t="shared" si="6"/>
        <v>710584.49782574305</v>
      </c>
      <c r="M9" s="27">
        <v>0</v>
      </c>
      <c r="N9" s="27">
        <f t="shared" si="7"/>
        <v>2542932.3519406039</v>
      </c>
      <c r="O9" s="27">
        <v>0</v>
      </c>
      <c r="P9" s="27">
        <f t="shared" si="8"/>
        <v>2542932.3519406039</v>
      </c>
    </row>
    <row r="10" spans="1:16" ht="13.5" customHeight="1">
      <c r="A10" s="24" t="s">
        <v>107</v>
      </c>
      <c r="B10" s="25">
        <v>38001</v>
      </c>
      <c r="C10" s="21">
        <v>277</v>
      </c>
      <c r="D10" s="21">
        <v>0</v>
      </c>
      <c r="E10" s="26">
        <v>0.75</v>
      </c>
      <c r="F10" s="26">
        <f t="shared" si="0"/>
        <v>12.577500000000001</v>
      </c>
      <c r="G10" s="26">
        <f t="shared" si="1"/>
        <v>22.023454581594116</v>
      </c>
      <c r="H10" s="26">
        <f t="shared" si="2"/>
        <v>5.9630292188431723E-2</v>
      </c>
      <c r="I10" s="26">
        <f t="shared" si="3"/>
        <v>22.083084873782546</v>
      </c>
      <c r="J10" s="27">
        <f t="shared" si="4"/>
        <v>80038.849800000011</v>
      </c>
      <c r="K10" s="27">
        <f t="shared" si="5"/>
        <v>1767504.7133333334</v>
      </c>
      <c r="L10" s="27">
        <f t="shared" si="6"/>
        <v>685438.32783066668</v>
      </c>
      <c r="M10" s="27">
        <v>0</v>
      </c>
      <c r="N10" s="27">
        <f t="shared" si="7"/>
        <v>2452943.0411640001</v>
      </c>
      <c r="O10" s="27">
        <v>0</v>
      </c>
      <c r="P10" s="27">
        <f t="shared" si="8"/>
        <v>2452943.0411640001</v>
      </c>
    </row>
    <row r="11" spans="1:16" ht="13.5" customHeight="1">
      <c r="A11" s="24" t="s">
        <v>76</v>
      </c>
      <c r="B11" s="25">
        <v>21001</v>
      </c>
      <c r="C11" s="21">
        <v>202</v>
      </c>
      <c r="D11" s="21">
        <v>0</v>
      </c>
      <c r="E11" s="26">
        <v>1</v>
      </c>
      <c r="F11" s="26">
        <f t="shared" si="0"/>
        <v>12.015000000000001</v>
      </c>
      <c r="G11" s="26">
        <f t="shared" si="1"/>
        <v>16.812317935913441</v>
      </c>
      <c r="H11" s="26">
        <f t="shared" si="2"/>
        <v>8.322929671244278E-2</v>
      </c>
      <c r="I11" s="26">
        <f t="shared" si="3"/>
        <v>16.895547232625884</v>
      </c>
      <c r="J11" s="27">
        <f t="shared" si="4"/>
        <v>80038.849800000011</v>
      </c>
      <c r="K11" s="27">
        <f t="shared" si="5"/>
        <v>1352300.1672409489</v>
      </c>
      <c r="L11" s="27">
        <f t="shared" si="6"/>
        <v>524422.00485604</v>
      </c>
      <c r="M11" s="27">
        <v>0</v>
      </c>
      <c r="N11" s="27">
        <f t="shared" si="7"/>
        <v>1876722.1720969889</v>
      </c>
      <c r="O11" s="27">
        <v>0</v>
      </c>
      <c r="P11" s="27">
        <f t="shared" si="8"/>
        <v>1876722.1720969889</v>
      </c>
    </row>
    <row r="12" spans="1:16" ht="13.5" customHeight="1">
      <c r="A12" s="24" t="s">
        <v>36</v>
      </c>
      <c r="B12" s="25">
        <v>4001</v>
      </c>
      <c r="C12" s="21">
        <v>215.38</v>
      </c>
      <c r="D12" s="21">
        <v>0</v>
      </c>
      <c r="E12" s="26">
        <v>0.25</v>
      </c>
      <c r="F12" s="26">
        <f t="shared" si="0"/>
        <v>12.115349999999999</v>
      </c>
      <c r="G12" s="26">
        <f t="shared" si="1"/>
        <v>17.777447618104308</v>
      </c>
      <c r="H12" s="26">
        <f t="shared" si="2"/>
        <v>2.0634979592005186E-2</v>
      </c>
      <c r="I12" s="26">
        <f t="shared" si="3"/>
        <v>17.798082597696315</v>
      </c>
      <c r="J12" s="27">
        <f t="shared" si="4"/>
        <v>80038.849800000011</v>
      </c>
      <c r="K12" s="27">
        <f t="shared" si="5"/>
        <v>1424538.0597650094</v>
      </c>
      <c r="L12" s="27">
        <f t="shared" si="6"/>
        <v>552435.85957687069</v>
      </c>
      <c r="M12" s="27">
        <v>0</v>
      </c>
      <c r="N12" s="27">
        <f t="shared" si="7"/>
        <v>1976973.9193418801</v>
      </c>
      <c r="O12" s="27">
        <v>0</v>
      </c>
      <c r="P12" s="27">
        <f t="shared" si="8"/>
        <v>1976973.9193418801</v>
      </c>
    </row>
    <row r="13" spans="1:16" ht="13.5" customHeight="1">
      <c r="A13" s="24" t="s">
        <v>131</v>
      </c>
      <c r="B13" s="25">
        <v>49001</v>
      </c>
      <c r="C13" s="21">
        <v>546.25</v>
      </c>
      <c r="D13" s="21">
        <v>0</v>
      </c>
      <c r="E13" s="26">
        <v>2.25</v>
      </c>
      <c r="F13" s="26">
        <f t="shared" si="0"/>
        <v>14.596875000000001</v>
      </c>
      <c r="G13" s="26">
        <f t="shared" si="1"/>
        <v>37.422393491757653</v>
      </c>
      <c r="H13" s="26">
        <f t="shared" si="2"/>
        <v>0.15414258188824662</v>
      </c>
      <c r="I13" s="26">
        <f t="shared" si="3"/>
        <v>37.576536073645897</v>
      </c>
      <c r="J13" s="27">
        <f t="shared" si="4"/>
        <v>80038.849800000011</v>
      </c>
      <c r="K13" s="27">
        <f t="shared" si="5"/>
        <v>3007582.7268028259</v>
      </c>
      <c r="L13" s="27">
        <f t="shared" si="6"/>
        <v>1166340.5814541359</v>
      </c>
      <c r="M13" s="27">
        <v>0</v>
      </c>
      <c r="N13" s="27">
        <f t="shared" si="7"/>
        <v>4173923.3082569619</v>
      </c>
      <c r="O13" s="27">
        <v>0</v>
      </c>
      <c r="P13" s="27">
        <f t="shared" si="8"/>
        <v>4173923.3082569619</v>
      </c>
    </row>
    <row r="14" spans="1:16" ht="13.5" customHeight="1">
      <c r="A14" s="24" t="s">
        <v>49</v>
      </c>
      <c r="B14" s="25">
        <v>9001</v>
      </c>
      <c r="C14" s="21">
        <v>1242.79</v>
      </c>
      <c r="D14" s="21">
        <v>0.1</v>
      </c>
      <c r="E14" s="26">
        <v>2.25</v>
      </c>
      <c r="F14" s="26">
        <f t="shared" si="0"/>
        <v>15</v>
      </c>
      <c r="G14" s="26">
        <f t="shared" si="1"/>
        <v>82.859333333333325</v>
      </c>
      <c r="H14" s="26">
        <f t="shared" si="2"/>
        <v>0.15</v>
      </c>
      <c r="I14" s="26">
        <f t="shared" si="3"/>
        <v>83.009333333333331</v>
      </c>
      <c r="J14" s="27">
        <f t="shared" si="4"/>
        <v>80038.849800000011</v>
      </c>
      <c r="K14" s="27">
        <f t="shared" si="5"/>
        <v>6643971.5626648003</v>
      </c>
      <c r="L14" s="27">
        <f t="shared" si="6"/>
        <v>2576532.1720014093</v>
      </c>
      <c r="M14" s="27">
        <v>0</v>
      </c>
      <c r="N14" s="27">
        <f t="shared" si="7"/>
        <v>9220503.7346662097</v>
      </c>
      <c r="O14" s="27">
        <v>0</v>
      </c>
      <c r="P14" s="27">
        <f t="shared" si="8"/>
        <v>9220503.7346662097</v>
      </c>
    </row>
    <row r="15" spans="1:16" ht="13.5" customHeight="1">
      <c r="A15" s="24" t="s">
        <v>35</v>
      </c>
      <c r="B15" s="25">
        <v>3001</v>
      </c>
      <c r="C15" s="21">
        <v>425.28</v>
      </c>
      <c r="D15" s="21">
        <v>0.30000000000000004</v>
      </c>
      <c r="E15" s="26">
        <v>0</v>
      </c>
      <c r="F15" s="26">
        <f t="shared" si="0"/>
        <v>13.691849999999999</v>
      </c>
      <c r="G15" s="26">
        <f t="shared" si="1"/>
        <v>31.08272439443903</v>
      </c>
      <c r="H15" s="26">
        <f t="shared" si="2"/>
        <v>0</v>
      </c>
      <c r="I15" s="26">
        <f t="shared" si="3"/>
        <v>31.08272439443903</v>
      </c>
      <c r="J15" s="27">
        <f t="shared" si="4"/>
        <v>80038.849800000011</v>
      </c>
      <c r="K15" s="27">
        <f t="shared" si="5"/>
        <v>2487825.5091813016</v>
      </c>
      <c r="L15" s="27">
        <f t="shared" si="6"/>
        <v>964778.73246050871</v>
      </c>
      <c r="M15" s="27">
        <v>0</v>
      </c>
      <c r="N15" s="27">
        <f t="shared" si="7"/>
        <v>3452604.2416418102</v>
      </c>
      <c r="O15" s="27">
        <v>0</v>
      </c>
      <c r="P15" s="27">
        <f t="shared" si="8"/>
        <v>3452604.2416418102</v>
      </c>
    </row>
    <row r="16" spans="1:16" ht="13.5" customHeight="1">
      <c r="A16" s="24" t="s">
        <v>168</v>
      </c>
      <c r="B16" s="25">
        <v>61002</v>
      </c>
      <c r="C16" s="21">
        <v>650.72</v>
      </c>
      <c r="D16" s="21">
        <v>0.1</v>
      </c>
      <c r="E16" s="26">
        <v>6.5</v>
      </c>
      <c r="F16" s="26">
        <f t="shared" si="0"/>
        <v>15</v>
      </c>
      <c r="G16" s="26">
        <f t="shared" si="1"/>
        <v>43.388000000000005</v>
      </c>
      <c r="H16" s="26">
        <f t="shared" si="2"/>
        <v>0.43333333333333335</v>
      </c>
      <c r="I16" s="26">
        <f t="shared" si="3"/>
        <v>43.821333333333335</v>
      </c>
      <c r="J16" s="27">
        <f t="shared" si="4"/>
        <v>80038.849800000011</v>
      </c>
      <c r="K16" s="27">
        <f t="shared" si="5"/>
        <v>3507409.1167024006</v>
      </c>
      <c r="L16" s="27">
        <f t="shared" si="6"/>
        <v>1360173.2554571908</v>
      </c>
      <c r="M16" s="27">
        <v>0</v>
      </c>
      <c r="N16" s="27">
        <f t="shared" si="7"/>
        <v>4867582.3721595909</v>
      </c>
      <c r="O16" s="27">
        <v>0</v>
      </c>
      <c r="P16" s="27">
        <f t="shared" si="8"/>
        <v>4867582.3721595909</v>
      </c>
    </row>
    <row r="17" spans="1:16" ht="13.5" customHeight="1">
      <c r="A17" s="24" t="s">
        <v>85</v>
      </c>
      <c r="B17" s="25">
        <v>25001</v>
      </c>
      <c r="C17" s="21">
        <v>72</v>
      </c>
      <c r="D17" s="21">
        <v>0</v>
      </c>
      <c r="E17" s="26">
        <v>0.5</v>
      </c>
      <c r="F17" s="26">
        <f t="shared" si="0"/>
        <v>12</v>
      </c>
      <c r="G17" s="26">
        <f t="shared" si="1"/>
        <v>6</v>
      </c>
      <c r="H17" s="26">
        <f t="shared" si="2"/>
        <v>4.1666666666666664E-2</v>
      </c>
      <c r="I17" s="26">
        <f t="shared" si="3"/>
        <v>6.041666666666667</v>
      </c>
      <c r="J17" s="27">
        <f t="shared" si="4"/>
        <v>80038.849800000011</v>
      </c>
      <c r="K17" s="27">
        <f t="shared" si="5"/>
        <v>483568.05087500007</v>
      </c>
      <c r="L17" s="27">
        <f t="shared" si="6"/>
        <v>187527.69012932503</v>
      </c>
      <c r="M17" s="27">
        <v>0</v>
      </c>
      <c r="N17" s="27">
        <f t="shared" si="7"/>
        <v>671095.7410043251</v>
      </c>
      <c r="O17" s="27">
        <v>0</v>
      </c>
      <c r="P17" s="27">
        <f t="shared" si="8"/>
        <v>671095.7410043251</v>
      </c>
    </row>
    <row r="18" spans="1:16" ht="13.5" customHeight="1">
      <c r="A18" s="24" t="s">
        <v>145</v>
      </c>
      <c r="B18" s="25">
        <v>52001</v>
      </c>
      <c r="C18" s="21">
        <v>135</v>
      </c>
      <c r="D18" s="21">
        <v>0.4</v>
      </c>
      <c r="E18" s="26">
        <v>0</v>
      </c>
      <c r="F18" s="26">
        <f t="shared" si="0"/>
        <v>12</v>
      </c>
      <c r="G18" s="26">
        <f t="shared" si="1"/>
        <v>11.283333333333333</v>
      </c>
      <c r="H18" s="26">
        <f t="shared" si="2"/>
        <v>0</v>
      </c>
      <c r="I18" s="26">
        <f t="shared" si="3"/>
        <v>11.283333333333333</v>
      </c>
      <c r="J18" s="27">
        <f t="shared" si="4"/>
        <v>80038.849800000011</v>
      </c>
      <c r="K18" s="27">
        <f t="shared" si="5"/>
        <v>903105.02191000013</v>
      </c>
      <c r="L18" s="27">
        <f t="shared" si="6"/>
        <v>350224.12749669806</v>
      </c>
      <c r="M18" s="27">
        <v>0</v>
      </c>
      <c r="N18" s="27">
        <f t="shared" si="7"/>
        <v>1253329.1494066981</v>
      </c>
      <c r="O18" s="27">
        <v>0</v>
      </c>
      <c r="P18" s="27">
        <f t="shared" si="8"/>
        <v>1253329.1494066981</v>
      </c>
    </row>
    <row r="19" spans="1:16" ht="13.5" customHeight="1">
      <c r="A19" s="24" t="s">
        <v>37</v>
      </c>
      <c r="B19" s="25">
        <v>4002</v>
      </c>
      <c r="C19" s="21">
        <v>552.08000000000004</v>
      </c>
      <c r="D19" s="21">
        <v>0</v>
      </c>
      <c r="E19" s="26">
        <v>5</v>
      </c>
      <c r="F19" s="26">
        <f t="shared" si="0"/>
        <v>14.640599999999999</v>
      </c>
      <c r="G19" s="26">
        <f t="shared" si="1"/>
        <v>37.708837069519014</v>
      </c>
      <c r="H19" s="26">
        <f t="shared" si="2"/>
        <v>0.3415160580850512</v>
      </c>
      <c r="I19" s="26">
        <f t="shared" si="3"/>
        <v>38.050353127604062</v>
      </c>
      <c r="J19" s="27">
        <f t="shared" si="4"/>
        <v>80038.849800000011</v>
      </c>
      <c r="K19" s="27">
        <f t="shared" si="5"/>
        <v>3045506.4988172622</v>
      </c>
      <c r="L19" s="27">
        <f t="shared" si="6"/>
        <v>1181047.4202413342</v>
      </c>
      <c r="M19" s="27">
        <v>0</v>
      </c>
      <c r="N19" s="27">
        <f t="shared" si="7"/>
        <v>4226553.9190585967</v>
      </c>
      <c r="O19" s="27">
        <v>0</v>
      </c>
      <c r="P19" s="27">
        <f t="shared" si="8"/>
        <v>4226553.9190585967</v>
      </c>
    </row>
    <row r="20" spans="1:16" ht="13.5" customHeight="1">
      <c r="A20" s="24" t="s">
        <v>78</v>
      </c>
      <c r="B20" s="25">
        <v>22001</v>
      </c>
      <c r="C20" s="21">
        <v>83.13</v>
      </c>
      <c r="D20" s="21">
        <v>0</v>
      </c>
      <c r="E20" s="26">
        <v>0.25</v>
      </c>
      <c r="F20" s="26">
        <f t="shared" si="0"/>
        <v>12</v>
      </c>
      <c r="G20" s="26">
        <f t="shared" si="1"/>
        <v>6.9274999999999993</v>
      </c>
      <c r="H20" s="26">
        <f t="shared" si="2"/>
        <v>2.0833333333333332E-2</v>
      </c>
      <c r="I20" s="26">
        <f t="shared" si="3"/>
        <v>6.9483333333333324</v>
      </c>
      <c r="J20" s="27">
        <f t="shared" si="4"/>
        <v>80038.849800000011</v>
      </c>
      <c r="K20" s="27">
        <f t="shared" si="5"/>
        <v>556136.60802699998</v>
      </c>
      <c r="L20" s="27">
        <f t="shared" si="6"/>
        <v>215669.77659287059</v>
      </c>
      <c r="M20" s="27">
        <v>0</v>
      </c>
      <c r="N20" s="27">
        <f t="shared" si="7"/>
        <v>771806.38461987057</v>
      </c>
      <c r="O20" s="27">
        <v>0</v>
      </c>
      <c r="P20" s="27">
        <f t="shared" si="8"/>
        <v>771806.38461987057</v>
      </c>
    </row>
    <row r="21" spans="1:16" ht="13.5" customHeight="1">
      <c r="A21" s="24" t="s">
        <v>132</v>
      </c>
      <c r="B21" s="25">
        <v>49002</v>
      </c>
      <c r="C21" s="21">
        <v>5131.53</v>
      </c>
      <c r="D21" s="21">
        <v>0.2</v>
      </c>
      <c r="E21" s="26">
        <v>28.25</v>
      </c>
      <c r="F21" s="26">
        <f t="shared" si="0"/>
        <v>15</v>
      </c>
      <c r="G21" s="26">
        <f t="shared" si="1"/>
        <v>342.1153333333333</v>
      </c>
      <c r="H21" s="26">
        <f t="shared" si="2"/>
        <v>1.8833333333333333</v>
      </c>
      <c r="I21" s="26">
        <f t="shared" si="3"/>
        <v>343.99866666666662</v>
      </c>
      <c r="J21" s="27">
        <f t="shared" si="4"/>
        <v>80038.849800000011</v>
      </c>
      <c r="K21" s="27">
        <f t="shared" si="5"/>
        <v>27533257.612733599</v>
      </c>
      <c r="L21" s="27">
        <f t="shared" si="6"/>
        <v>10677397.302218089</v>
      </c>
      <c r="M21" s="27">
        <v>0</v>
      </c>
      <c r="N21" s="27">
        <f t="shared" si="7"/>
        <v>38210654.91495169</v>
      </c>
      <c r="O21" s="27">
        <v>0</v>
      </c>
      <c r="P21" s="27">
        <f t="shared" si="8"/>
        <v>38210654.91495169</v>
      </c>
    </row>
    <row r="22" spans="1:16" ht="13.5" customHeight="1">
      <c r="A22" s="24" t="s">
        <v>96</v>
      </c>
      <c r="B22" s="25">
        <v>30003</v>
      </c>
      <c r="C22" s="21">
        <v>317.2</v>
      </c>
      <c r="D22" s="21">
        <v>0</v>
      </c>
      <c r="E22" s="26">
        <v>0.25</v>
      </c>
      <c r="F22" s="26">
        <f t="shared" si="0"/>
        <v>12.879</v>
      </c>
      <c r="G22" s="26">
        <f t="shared" si="1"/>
        <v>24.629241400729871</v>
      </c>
      <c r="H22" s="26">
        <f t="shared" si="2"/>
        <v>1.9411444987964904E-2</v>
      </c>
      <c r="I22" s="26">
        <f t="shared" si="3"/>
        <v>24.648652845717837</v>
      </c>
      <c r="J22" s="27">
        <f t="shared" si="4"/>
        <v>80038.849800000011</v>
      </c>
      <c r="K22" s="27">
        <f t="shared" si="5"/>
        <v>1972849.8228907529</v>
      </c>
      <c r="L22" s="27">
        <f t="shared" si="6"/>
        <v>765071.16131703393</v>
      </c>
      <c r="M22" s="27">
        <v>0</v>
      </c>
      <c r="N22" s="27">
        <f t="shared" si="7"/>
        <v>2737920.9842077866</v>
      </c>
      <c r="O22" s="27">
        <v>0</v>
      </c>
      <c r="P22" s="27">
        <f t="shared" si="8"/>
        <v>2737920.9842077866</v>
      </c>
    </row>
    <row r="23" spans="1:16" ht="13.5" customHeight="1">
      <c r="A23" s="24" t="s">
        <v>125</v>
      </c>
      <c r="B23" s="25">
        <v>45004</v>
      </c>
      <c r="C23" s="21">
        <v>469.13</v>
      </c>
      <c r="D23" s="21">
        <v>0</v>
      </c>
      <c r="E23" s="26">
        <v>8.75</v>
      </c>
      <c r="F23" s="26">
        <f t="shared" si="0"/>
        <v>14.018475</v>
      </c>
      <c r="G23" s="26">
        <f t="shared" si="1"/>
        <v>33.465123702827874</v>
      </c>
      <c r="H23" s="26">
        <f t="shared" si="2"/>
        <v>0.62417631019065911</v>
      </c>
      <c r="I23" s="26">
        <f t="shared" si="3"/>
        <v>34.08930001301853</v>
      </c>
      <c r="J23" s="27">
        <f t="shared" si="4"/>
        <v>80038.849800000011</v>
      </c>
      <c r="K23" s="27">
        <f t="shared" si="5"/>
        <v>2728468.3635291285</v>
      </c>
      <c r="L23" s="27">
        <f t="shared" si="6"/>
        <v>1058100.0313765961</v>
      </c>
      <c r="M23" s="27">
        <v>0</v>
      </c>
      <c r="N23" s="27">
        <f t="shared" si="7"/>
        <v>3786568.3949057246</v>
      </c>
      <c r="O23" s="27">
        <v>0</v>
      </c>
      <c r="P23" s="27">
        <f t="shared" si="8"/>
        <v>3786568.3949057246</v>
      </c>
    </row>
    <row r="24" spans="1:16" ht="13.5" customHeight="1">
      <c r="A24" s="24" t="s">
        <v>39</v>
      </c>
      <c r="B24" s="25">
        <v>5001</v>
      </c>
      <c r="C24" s="21">
        <v>3522.64</v>
      </c>
      <c r="D24" s="21">
        <v>0</v>
      </c>
      <c r="E24" s="26">
        <v>33.5</v>
      </c>
      <c r="F24" s="26">
        <f t="shared" si="0"/>
        <v>15</v>
      </c>
      <c r="G24" s="26">
        <f t="shared" si="1"/>
        <v>234.84266666666664</v>
      </c>
      <c r="H24" s="26">
        <f t="shared" si="2"/>
        <v>2.2333333333333334</v>
      </c>
      <c r="I24" s="26">
        <f t="shared" si="3"/>
        <v>237.07599999999996</v>
      </c>
      <c r="J24" s="27">
        <f t="shared" si="4"/>
        <v>80038.849800000011</v>
      </c>
      <c r="K24" s="27">
        <f t="shared" si="5"/>
        <v>18975290.355184801</v>
      </c>
      <c r="L24" s="27">
        <f t="shared" si="6"/>
        <v>7358617.5997406654</v>
      </c>
      <c r="M24" s="27">
        <v>0</v>
      </c>
      <c r="N24" s="27">
        <f t="shared" si="7"/>
        <v>26333907.954925466</v>
      </c>
      <c r="O24" s="27">
        <v>0</v>
      </c>
      <c r="P24" s="27">
        <f t="shared" si="8"/>
        <v>26333907.954925466</v>
      </c>
    </row>
    <row r="25" spans="1:16" ht="13.5" customHeight="1">
      <c r="A25" s="24" t="s">
        <v>87</v>
      </c>
      <c r="B25" s="25">
        <v>26002</v>
      </c>
      <c r="C25" s="21">
        <v>214</v>
      </c>
      <c r="D25" s="21">
        <v>0.1</v>
      </c>
      <c r="E25" s="26">
        <v>0.25</v>
      </c>
      <c r="F25" s="26">
        <f t="shared" si="0"/>
        <v>12.10575</v>
      </c>
      <c r="G25" s="26">
        <f t="shared" si="1"/>
        <v>17.685810461970551</v>
      </c>
      <c r="H25" s="26">
        <f t="shared" si="2"/>
        <v>2.0651343369886211E-2</v>
      </c>
      <c r="I25" s="26">
        <f t="shared" si="3"/>
        <v>17.706461805340435</v>
      </c>
      <c r="J25" s="27">
        <f t="shared" si="4"/>
        <v>80038.849800000011</v>
      </c>
      <c r="K25" s="27">
        <f t="shared" si="5"/>
        <v>1417204.8369270801</v>
      </c>
      <c r="L25" s="27">
        <f t="shared" si="6"/>
        <v>549592.03576032165</v>
      </c>
      <c r="M25" s="27">
        <v>0</v>
      </c>
      <c r="N25" s="27">
        <f t="shared" si="7"/>
        <v>1966796.8726874017</v>
      </c>
      <c r="O25" s="27">
        <v>0</v>
      </c>
      <c r="P25" s="27">
        <f t="shared" si="8"/>
        <v>1966796.8726874017</v>
      </c>
    </row>
    <row r="26" spans="1:16" ht="13.5" customHeight="1">
      <c r="A26" s="24" t="s">
        <v>120</v>
      </c>
      <c r="B26" s="25">
        <v>43001</v>
      </c>
      <c r="C26" s="21">
        <v>299.43</v>
      </c>
      <c r="D26" s="21">
        <v>0</v>
      </c>
      <c r="E26" s="26">
        <v>1</v>
      </c>
      <c r="F26" s="26">
        <f t="shared" si="0"/>
        <v>12.745725</v>
      </c>
      <c r="G26" s="26">
        <f t="shared" si="1"/>
        <v>23.492582807176525</v>
      </c>
      <c r="H26" s="26">
        <f t="shared" si="2"/>
        <v>7.8457678947254861E-2</v>
      </c>
      <c r="I26" s="26">
        <f t="shared" si="3"/>
        <v>23.571040486123781</v>
      </c>
      <c r="J26" s="27">
        <f t="shared" si="4"/>
        <v>80038.849800000011</v>
      </c>
      <c r="K26" s="27">
        <f t="shared" si="5"/>
        <v>1886598.9690985805</v>
      </c>
      <c r="L26" s="27">
        <f t="shared" si="6"/>
        <v>731623.08021642955</v>
      </c>
      <c r="M26" s="27">
        <v>0</v>
      </c>
      <c r="N26" s="27">
        <f t="shared" si="7"/>
        <v>2618222.0493150102</v>
      </c>
      <c r="O26" s="27">
        <v>0</v>
      </c>
      <c r="P26" s="27">
        <f t="shared" si="8"/>
        <v>2618222.0493150102</v>
      </c>
    </row>
    <row r="27" spans="1:16" ht="13.5" customHeight="1">
      <c r="A27" s="24" t="s">
        <v>115</v>
      </c>
      <c r="B27" s="25">
        <v>41001</v>
      </c>
      <c r="C27" s="21">
        <v>896.73</v>
      </c>
      <c r="D27" s="21">
        <v>0</v>
      </c>
      <c r="E27" s="26">
        <v>1.5</v>
      </c>
      <c r="F27" s="26">
        <f t="shared" si="0"/>
        <v>15</v>
      </c>
      <c r="G27" s="26">
        <f t="shared" si="1"/>
        <v>59.782000000000004</v>
      </c>
      <c r="H27" s="26">
        <f t="shared" si="2"/>
        <v>0.1</v>
      </c>
      <c r="I27" s="26">
        <f t="shared" si="3"/>
        <v>59.882000000000005</v>
      </c>
      <c r="J27" s="27">
        <f t="shared" si="4"/>
        <v>80038.849800000011</v>
      </c>
      <c r="K27" s="27">
        <f t="shared" si="5"/>
        <v>4792886.4037236013</v>
      </c>
      <c r="L27" s="27">
        <f t="shared" si="6"/>
        <v>1858681.3473640124</v>
      </c>
      <c r="M27" s="27">
        <v>0</v>
      </c>
      <c r="N27" s="27">
        <f t="shared" si="7"/>
        <v>6651567.7510876134</v>
      </c>
      <c r="O27" s="27">
        <v>0</v>
      </c>
      <c r="P27" s="27">
        <f t="shared" si="8"/>
        <v>6651567.7510876134</v>
      </c>
    </row>
    <row r="28" spans="1:16" ht="13.5" customHeight="1">
      <c r="A28" s="24" t="s">
        <v>91</v>
      </c>
      <c r="B28" s="25">
        <v>28001</v>
      </c>
      <c r="C28" s="21">
        <v>341</v>
      </c>
      <c r="D28" s="21">
        <v>0</v>
      </c>
      <c r="E28" s="26">
        <v>4</v>
      </c>
      <c r="F28" s="26">
        <f t="shared" si="0"/>
        <v>13.057500000000001</v>
      </c>
      <c r="G28" s="26">
        <f t="shared" si="1"/>
        <v>26.115259429446677</v>
      </c>
      <c r="H28" s="26">
        <f t="shared" si="2"/>
        <v>0.30633735401110468</v>
      </c>
      <c r="I28" s="26">
        <f t="shared" si="3"/>
        <v>26.421596783457783</v>
      </c>
      <c r="J28" s="27">
        <f t="shared" si="4"/>
        <v>80038.849800000011</v>
      </c>
      <c r="K28" s="27">
        <f t="shared" si="5"/>
        <v>2114754.2164273411</v>
      </c>
      <c r="L28" s="27">
        <f t="shared" si="6"/>
        <v>820101.68513052282</v>
      </c>
      <c r="M28" s="27">
        <v>0</v>
      </c>
      <c r="N28" s="27">
        <f t="shared" si="7"/>
        <v>2934855.9015578637</v>
      </c>
      <c r="O28" s="27">
        <v>0</v>
      </c>
      <c r="P28" s="27">
        <f t="shared" si="8"/>
        <v>2934855.9015578637</v>
      </c>
    </row>
    <row r="29" spans="1:16" ht="13.5" customHeight="1">
      <c r="A29" s="24" t="s">
        <v>163</v>
      </c>
      <c r="B29" s="25">
        <v>60001</v>
      </c>
      <c r="C29" s="21">
        <v>252</v>
      </c>
      <c r="D29" s="21">
        <v>0</v>
      </c>
      <c r="E29" s="26">
        <v>0.25</v>
      </c>
      <c r="F29" s="26">
        <f t="shared" si="0"/>
        <v>12.39</v>
      </c>
      <c r="G29" s="26">
        <f t="shared" si="1"/>
        <v>20.338983050847457</v>
      </c>
      <c r="H29" s="26">
        <f t="shared" si="2"/>
        <v>2.0177562550443905E-2</v>
      </c>
      <c r="I29" s="26">
        <f t="shared" si="3"/>
        <v>20.359160613397901</v>
      </c>
      <c r="J29" s="27">
        <f t="shared" si="4"/>
        <v>80038.849800000011</v>
      </c>
      <c r="K29" s="27">
        <f t="shared" si="5"/>
        <v>1629523.7983898306</v>
      </c>
      <c r="L29" s="27">
        <f t="shared" si="6"/>
        <v>631929.32901557628</v>
      </c>
      <c r="M29" s="27">
        <v>0</v>
      </c>
      <c r="N29" s="27">
        <f t="shared" si="7"/>
        <v>2261453.1274054069</v>
      </c>
      <c r="O29" s="27">
        <v>0</v>
      </c>
      <c r="P29" s="27">
        <f t="shared" si="8"/>
        <v>2261453.1274054069</v>
      </c>
    </row>
    <row r="30" spans="1:16" ht="13.5" customHeight="1">
      <c r="A30" s="24" t="s">
        <v>47</v>
      </c>
      <c r="B30" s="25">
        <v>7001</v>
      </c>
      <c r="C30" s="21">
        <v>858.33</v>
      </c>
      <c r="D30" s="21">
        <v>0</v>
      </c>
      <c r="E30" s="26">
        <v>0.75</v>
      </c>
      <c r="F30" s="26">
        <f t="shared" si="0"/>
        <v>15</v>
      </c>
      <c r="G30" s="26">
        <f t="shared" si="1"/>
        <v>57.222000000000001</v>
      </c>
      <c r="H30" s="26">
        <f t="shared" si="2"/>
        <v>0.05</v>
      </c>
      <c r="I30" s="26">
        <f t="shared" si="3"/>
        <v>57.271999999999998</v>
      </c>
      <c r="J30" s="27">
        <f t="shared" si="4"/>
        <v>80038.849800000011</v>
      </c>
      <c r="K30" s="27">
        <f t="shared" si="5"/>
        <v>4583985.0057456009</v>
      </c>
      <c r="L30" s="27">
        <f t="shared" si="6"/>
        <v>1777669.385228144</v>
      </c>
      <c r="M30" s="27">
        <v>0</v>
      </c>
      <c r="N30" s="27">
        <f t="shared" si="7"/>
        <v>6361654.3909737449</v>
      </c>
      <c r="O30" s="27">
        <v>0</v>
      </c>
      <c r="P30" s="27">
        <f t="shared" si="8"/>
        <v>6361654.3909737449</v>
      </c>
    </row>
    <row r="31" spans="1:16" ht="13.5" customHeight="1">
      <c r="A31" s="24" t="s">
        <v>110</v>
      </c>
      <c r="B31" s="25">
        <v>39001</v>
      </c>
      <c r="C31" s="21">
        <v>547</v>
      </c>
      <c r="D31" s="21">
        <v>0</v>
      </c>
      <c r="E31" s="26">
        <v>8</v>
      </c>
      <c r="F31" s="26">
        <f t="shared" si="0"/>
        <v>14.602499999999999</v>
      </c>
      <c r="G31" s="26">
        <f t="shared" si="1"/>
        <v>37.459339154254408</v>
      </c>
      <c r="H31" s="26">
        <f t="shared" si="2"/>
        <v>0.54785139530902249</v>
      </c>
      <c r="I31" s="26">
        <f t="shared" si="3"/>
        <v>38.007190549563433</v>
      </c>
      <c r="J31" s="27">
        <f t="shared" si="4"/>
        <v>80038.849800000011</v>
      </c>
      <c r="K31" s="27">
        <f t="shared" si="5"/>
        <v>3042051.8157164874</v>
      </c>
      <c r="L31" s="27">
        <f t="shared" si="6"/>
        <v>1179707.6941348538</v>
      </c>
      <c r="M31" s="27">
        <v>0</v>
      </c>
      <c r="N31" s="27">
        <f t="shared" si="7"/>
        <v>4221759.5098513411</v>
      </c>
      <c r="O31" s="27">
        <v>0</v>
      </c>
      <c r="P31" s="27">
        <f t="shared" si="8"/>
        <v>4221759.5098513411</v>
      </c>
    </row>
    <row r="32" spans="1:16" ht="13.5" customHeight="1">
      <c r="A32" s="24" t="s">
        <v>55</v>
      </c>
      <c r="B32" s="25">
        <v>12002</v>
      </c>
      <c r="C32" s="21">
        <v>470</v>
      </c>
      <c r="D32" s="21">
        <v>0</v>
      </c>
      <c r="E32" s="26">
        <v>17.75</v>
      </c>
      <c r="F32" s="26">
        <f t="shared" si="0"/>
        <v>14.025</v>
      </c>
      <c r="G32" s="26">
        <f t="shared" si="1"/>
        <v>33.51158645276292</v>
      </c>
      <c r="H32" s="26">
        <f t="shared" si="2"/>
        <v>1.2655971479500892</v>
      </c>
      <c r="I32" s="26">
        <f t="shared" si="3"/>
        <v>34.777183600713009</v>
      </c>
      <c r="J32" s="27">
        <f t="shared" si="4"/>
        <v>80038.849800000011</v>
      </c>
      <c r="K32" s="27">
        <f t="shared" si="5"/>
        <v>2783525.774684492</v>
      </c>
      <c r="L32" s="27">
        <f t="shared" si="6"/>
        <v>1079451.295422646</v>
      </c>
      <c r="M32" s="27">
        <v>0</v>
      </c>
      <c r="N32" s="27">
        <f t="shared" si="7"/>
        <v>3862977.0701071378</v>
      </c>
      <c r="O32" s="27">
        <v>0</v>
      </c>
      <c r="P32" s="27">
        <f t="shared" si="8"/>
        <v>3862977.0701071378</v>
      </c>
    </row>
    <row r="33" spans="1:16" ht="13.5" customHeight="1">
      <c r="A33" s="24" t="s">
        <v>139</v>
      </c>
      <c r="B33" s="25">
        <v>50005</v>
      </c>
      <c r="C33" s="21">
        <v>331</v>
      </c>
      <c r="D33" s="21">
        <v>0.2</v>
      </c>
      <c r="E33" s="26">
        <v>3.25</v>
      </c>
      <c r="F33" s="26">
        <f t="shared" si="0"/>
        <v>12.984</v>
      </c>
      <c r="G33" s="26">
        <f t="shared" si="1"/>
        <v>25.508317929759702</v>
      </c>
      <c r="H33" s="26">
        <f t="shared" si="2"/>
        <v>0.25030807147258166</v>
      </c>
      <c r="I33" s="26">
        <f t="shared" si="3"/>
        <v>25.758626001232283</v>
      </c>
      <c r="J33" s="27">
        <f t="shared" si="4"/>
        <v>80038.849800000011</v>
      </c>
      <c r="K33" s="27">
        <f t="shared" si="5"/>
        <v>2061690.7975670055</v>
      </c>
      <c r="L33" s="27">
        <f t="shared" si="6"/>
        <v>799523.69129648467</v>
      </c>
      <c r="M33" s="27">
        <v>0</v>
      </c>
      <c r="N33" s="27">
        <f t="shared" si="7"/>
        <v>2861214.4888634901</v>
      </c>
      <c r="O33" s="27">
        <v>0</v>
      </c>
      <c r="P33" s="27">
        <f t="shared" si="8"/>
        <v>2861214.4888634901</v>
      </c>
    </row>
    <row r="34" spans="1:16" ht="13.5" customHeight="1">
      <c r="A34" s="24" t="s">
        <v>162</v>
      </c>
      <c r="B34" s="25">
        <v>59003</v>
      </c>
      <c r="C34" s="21">
        <v>130.80000000000001</v>
      </c>
      <c r="D34" s="21">
        <v>0</v>
      </c>
      <c r="E34" s="26">
        <v>0</v>
      </c>
      <c r="F34" s="26">
        <f t="shared" si="0"/>
        <v>12</v>
      </c>
      <c r="G34" s="26">
        <f t="shared" si="1"/>
        <v>10.9</v>
      </c>
      <c r="H34" s="26">
        <f t="shared" si="2"/>
        <v>0</v>
      </c>
      <c r="I34" s="26">
        <f t="shared" si="3"/>
        <v>10.9</v>
      </c>
      <c r="J34" s="27">
        <f t="shared" si="4"/>
        <v>80038.849800000011</v>
      </c>
      <c r="K34" s="27">
        <f t="shared" si="5"/>
        <v>872423.46282000013</v>
      </c>
      <c r="L34" s="27">
        <f t="shared" si="6"/>
        <v>338325.81888159603</v>
      </c>
      <c r="M34" s="27">
        <v>0</v>
      </c>
      <c r="N34" s="27">
        <f t="shared" si="7"/>
        <v>1210749.2817015962</v>
      </c>
      <c r="O34" s="27">
        <v>0</v>
      </c>
      <c r="P34" s="27">
        <f t="shared" si="8"/>
        <v>1210749.2817015962</v>
      </c>
    </row>
    <row r="35" spans="1:16" ht="13.5" customHeight="1">
      <c r="A35" s="24" t="s">
        <v>77</v>
      </c>
      <c r="B35" s="25">
        <v>21003</v>
      </c>
      <c r="C35" s="21">
        <v>249</v>
      </c>
      <c r="D35" s="21">
        <v>0.1</v>
      </c>
      <c r="E35" s="26">
        <v>0.25</v>
      </c>
      <c r="F35" s="26">
        <f t="shared" si="0"/>
        <v>12.36825</v>
      </c>
      <c r="G35" s="26">
        <f t="shared" si="1"/>
        <v>20.140278535766985</v>
      </c>
      <c r="H35" s="26">
        <f t="shared" si="2"/>
        <v>2.0213045499565419E-2</v>
      </c>
      <c r="I35" s="26">
        <f t="shared" si="3"/>
        <v>20.160491581266552</v>
      </c>
      <c r="J35" s="27">
        <f t="shared" si="4"/>
        <v>80038.849800000011</v>
      </c>
      <c r="K35" s="27">
        <f t="shared" si="5"/>
        <v>1613622.5575671582</v>
      </c>
      <c r="L35" s="27">
        <f t="shared" si="6"/>
        <v>625762.82782454393</v>
      </c>
      <c r="M35" s="27">
        <v>0</v>
      </c>
      <c r="N35" s="27">
        <f t="shared" si="7"/>
        <v>2239385.3853917019</v>
      </c>
      <c r="O35" s="27">
        <v>0</v>
      </c>
      <c r="P35" s="27">
        <f t="shared" si="8"/>
        <v>2239385.3853917019</v>
      </c>
    </row>
    <row r="36" spans="1:16" ht="13.5" customHeight="1">
      <c r="A36" s="24" t="s">
        <v>66</v>
      </c>
      <c r="B36" s="25">
        <v>16001</v>
      </c>
      <c r="C36" s="21">
        <v>871.38</v>
      </c>
      <c r="D36" s="21">
        <v>0.1</v>
      </c>
      <c r="E36" s="26">
        <v>0.5</v>
      </c>
      <c r="F36" s="26">
        <f t="shared" si="0"/>
        <v>15</v>
      </c>
      <c r="G36" s="26">
        <f t="shared" si="1"/>
        <v>58.098666666666666</v>
      </c>
      <c r="H36" s="26">
        <f t="shared" si="2"/>
        <v>3.3333333333333333E-2</v>
      </c>
      <c r="I36" s="26">
        <f t="shared" si="3"/>
        <v>58.131999999999998</v>
      </c>
      <c r="J36" s="27">
        <f t="shared" si="4"/>
        <v>80038.849800000011</v>
      </c>
      <c r="K36" s="27">
        <f t="shared" si="5"/>
        <v>4652818.4165736008</v>
      </c>
      <c r="L36" s="27">
        <f t="shared" si="6"/>
        <v>1804362.9819472423</v>
      </c>
      <c r="M36" s="27">
        <v>0</v>
      </c>
      <c r="N36" s="27">
        <f t="shared" si="7"/>
        <v>6457181.3985208431</v>
      </c>
      <c r="O36" s="27">
        <v>0</v>
      </c>
      <c r="P36" s="27">
        <f t="shared" si="8"/>
        <v>6457181.3985208431</v>
      </c>
    </row>
    <row r="37" spans="1:16" ht="13.5" customHeight="1">
      <c r="A37" s="24" t="s">
        <v>170</v>
      </c>
      <c r="B37" s="25">
        <v>61008</v>
      </c>
      <c r="C37" s="21">
        <v>1339.04</v>
      </c>
      <c r="D37" s="21">
        <v>0</v>
      </c>
      <c r="E37" s="26">
        <v>12.25</v>
      </c>
      <c r="F37" s="26">
        <f t="shared" si="0"/>
        <v>15</v>
      </c>
      <c r="G37" s="26">
        <f t="shared" si="1"/>
        <v>89.269333333333336</v>
      </c>
      <c r="H37" s="26">
        <f t="shared" si="2"/>
        <v>0.81666666666666665</v>
      </c>
      <c r="I37" s="26">
        <f t="shared" si="3"/>
        <v>90.085999999999999</v>
      </c>
      <c r="J37" s="27">
        <f t="shared" si="4"/>
        <v>80038.849800000011</v>
      </c>
      <c r="K37" s="27">
        <f t="shared" si="5"/>
        <v>7210379.823082801</v>
      </c>
      <c r="L37" s="27">
        <f t="shared" si="6"/>
        <v>2796185.2953915102</v>
      </c>
      <c r="M37" s="27">
        <v>0</v>
      </c>
      <c r="N37" s="27">
        <f t="shared" si="7"/>
        <v>10006565.118474312</v>
      </c>
      <c r="O37" s="27">
        <v>0</v>
      </c>
      <c r="P37" s="27">
        <f t="shared" si="8"/>
        <v>10006565.118474312</v>
      </c>
    </row>
    <row r="38" spans="1:16" ht="13.5" customHeight="1">
      <c r="A38" s="24" t="s">
        <v>108</v>
      </c>
      <c r="B38" s="25">
        <v>38002</v>
      </c>
      <c r="C38" s="21">
        <v>343</v>
      </c>
      <c r="D38" s="21">
        <v>0</v>
      </c>
      <c r="E38" s="26">
        <v>1.25</v>
      </c>
      <c r="F38" s="26">
        <f t="shared" ref="F38:F69" si="9">IF((C38+D38)&lt;200,12,IF((C38+D38)&gt;600,15,((C38+D38)*0.0075)+10.5))</f>
        <v>13.0725</v>
      </c>
      <c r="G38" s="26">
        <f t="shared" ref="G38:G69" si="10">(C38+D38)/F38</f>
        <v>26.238286479250334</v>
      </c>
      <c r="H38" s="26">
        <f t="shared" ref="H38:H69" si="11">E38/F38</f>
        <v>9.5620577548288399E-2</v>
      </c>
      <c r="I38" s="26">
        <f t="shared" ref="I38:I69" si="12">G38+H38</f>
        <v>26.333907056798623</v>
      </c>
      <c r="J38" s="27">
        <f t="shared" ref="J38:J69" si="13">$J$4*1.29</f>
        <v>80038.849800000011</v>
      </c>
      <c r="K38" s="27">
        <f t="shared" ref="K38:K69" si="14">I38*J38</f>
        <v>2107735.6315662651</v>
      </c>
      <c r="L38" s="27">
        <f t="shared" ref="L38:L69" si="15">K38*0.3878</f>
        <v>817379.87792139756</v>
      </c>
      <c r="M38" s="27">
        <v>0</v>
      </c>
      <c r="N38" s="27">
        <f t="shared" ref="N38:N69" si="16">K38+L38+M38</f>
        <v>2925115.5094876625</v>
      </c>
      <c r="O38" s="27">
        <v>0</v>
      </c>
      <c r="P38" s="27">
        <f t="shared" ref="P38:P69" si="17">IF(O38=0,N38,O38)</f>
        <v>2925115.5094876625</v>
      </c>
    </row>
    <row r="39" spans="1:16" ht="13.5" customHeight="1">
      <c r="A39" s="24" t="s">
        <v>133</v>
      </c>
      <c r="B39" s="25">
        <v>49003</v>
      </c>
      <c r="C39" s="21">
        <v>975.57</v>
      </c>
      <c r="D39" s="21">
        <v>0</v>
      </c>
      <c r="E39" s="26">
        <v>4.25</v>
      </c>
      <c r="F39" s="26">
        <f t="shared" si="9"/>
        <v>15</v>
      </c>
      <c r="G39" s="26">
        <f t="shared" si="10"/>
        <v>65.037999999999997</v>
      </c>
      <c r="H39" s="26">
        <f t="shared" si="11"/>
        <v>0.28333333333333333</v>
      </c>
      <c r="I39" s="26">
        <f t="shared" si="12"/>
        <v>65.321333333333328</v>
      </c>
      <c r="J39" s="27">
        <f t="shared" si="13"/>
        <v>80038.849800000011</v>
      </c>
      <c r="K39" s="27">
        <f t="shared" si="14"/>
        <v>5228244.3874024004</v>
      </c>
      <c r="L39" s="27">
        <f t="shared" si="15"/>
        <v>2027513.1734346508</v>
      </c>
      <c r="M39" s="27">
        <v>0</v>
      </c>
      <c r="N39" s="27">
        <f t="shared" si="16"/>
        <v>7255757.5608370509</v>
      </c>
      <c r="O39" s="27">
        <v>0</v>
      </c>
      <c r="P39" s="27">
        <f t="shared" si="17"/>
        <v>7255757.5608370509</v>
      </c>
    </row>
    <row r="40" spans="1:16" ht="13.5" customHeight="1">
      <c r="A40" s="24" t="s">
        <v>42</v>
      </c>
      <c r="B40" s="25">
        <v>5006</v>
      </c>
      <c r="C40" s="21">
        <v>403</v>
      </c>
      <c r="D40" s="21">
        <v>0.1</v>
      </c>
      <c r="E40" s="26">
        <v>8.5</v>
      </c>
      <c r="F40" s="26">
        <f t="shared" si="9"/>
        <v>13.523250000000001</v>
      </c>
      <c r="G40" s="26">
        <f t="shared" si="10"/>
        <v>29.807923391196642</v>
      </c>
      <c r="H40" s="26">
        <f t="shared" si="11"/>
        <v>0.6285471317915442</v>
      </c>
      <c r="I40" s="26">
        <f t="shared" si="12"/>
        <v>30.436470522988188</v>
      </c>
      <c r="J40" s="27">
        <f t="shared" si="13"/>
        <v>80038.849800000011</v>
      </c>
      <c r="K40" s="27">
        <f t="shared" si="14"/>
        <v>2436100.0926315794</v>
      </c>
      <c r="L40" s="27">
        <f t="shared" si="15"/>
        <v>944719.61592252646</v>
      </c>
      <c r="M40" s="27">
        <v>0</v>
      </c>
      <c r="N40" s="27">
        <f t="shared" si="16"/>
        <v>3380819.7085541058</v>
      </c>
      <c r="O40" s="27">
        <v>0</v>
      </c>
      <c r="P40" s="27">
        <f t="shared" si="17"/>
        <v>3380819.7085541058</v>
      </c>
    </row>
    <row r="41" spans="1:16" ht="13.5" customHeight="1">
      <c r="A41" s="24" t="s">
        <v>73</v>
      </c>
      <c r="B41" s="25">
        <v>19004</v>
      </c>
      <c r="C41" s="21">
        <v>523.38</v>
      </c>
      <c r="D41" s="21">
        <v>0.4</v>
      </c>
      <c r="E41" s="26">
        <v>0.25</v>
      </c>
      <c r="F41" s="26">
        <f t="shared" si="9"/>
        <v>14.42835</v>
      </c>
      <c r="G41" s="26">
        <f t="shared" si="10"/>
        <v>36.302141270484839</v>
      </c>
      <c r="H41" s="26">
        <f t="shared" si="11"/>
        <v>1.7326998582651517E-2</v>
      </c>
      <c r="I41" s="26">
        <f t="shared" si="12"/>
        <v>36.319468269067492</v>
      </c>
      <c r="J41" s="27">
        <f t="shared" si="13"/>
        <v>80038.849800000011</v>
      </c>
      <c r="K41" s="27">
        <f t="shared" si="14"/>
        <v>2906968.4656037595</v>
      </c>
      <c r="L41" s="27">
        <f t="shared" si="15"/>
        <v>1127322.3709611378</v>
      </c>
      <c r="M41" s="27">
        <v>0</v>
      </c>
      <c r="N41" s="27">
        <f t="shared" si="16"/>
        <v>4034290.8365648976</v>
      </c>
      <c r="O41" s="27">
        <v>0</v>
      </c>
      <c r="P41" s="27">
        <f t="shared" si="17"/>
        <v>4034290.8365648976</v>
      </c>
    </row>
    <row r="42" spans="1:16" ht="13.5" customHeight="1">
      <c r="A42" s="24" t="s">
        <v>155</v>
      </c>
      <c r="B42" s="25">
        <v>56002</v>
      </c>
      <c r="C42" s="21">
        <v>138</v>
      </c>
      <c r="D42" s="21">
        <v>0</v>
      </c>
      <c r="E42" s="26">
        <v>4.25</v>
      </c>
      <c r="F42" s="26">
        <f t="shared" si="9"/>
        <v>12</v>
      </c>
      <c r="G42" s="26">
        <f t="shared" si="10"/>
        <v>11.5</v>
      </c>
      <c r="H42" s="26">
        <f t="shared" si="11"/>
        <v>0.35416666666666669</v>
      </c>
      <c r="I42" s="26">
        <f t="shared" si="12"/>
        <v>11.854166666666666</v>
      </c>
      <c r="J42" s="27">
        <f t="shared" si="13"/>
        <v>80038.849800000011</v>
      </c>
      <c r="K42" s="27">
        <f t="shared" si="14"/>
        <v>948793.86533750012</v>
      </c>
      <c r="L42" s="27">
        <f t="shared" si="15"/>
        <v>367942.26097788254</v>
      </c>
      <c r="M42" s="27">
        <v>0</v>
      </c>
      <c r="N42" s="27">
        <f t="shared" si="16"/>
        <v>1316736.1263153828</v>
      </c>
      <c r="O42" s="27">
        <v>0</v>
      </c>
      <c r="P42" s="27">
        <f t="shared" si="17"/>
        <v>1316736.1263153828</v>
      </c>
    </row>
    <row r="43" spans="1:16" ht="13.5" customHeight="1">
      <c r="A43" s="24" t="s">
        <v>140</v>
      </c>
      <c r="B43" s="25">
        <v>51001</v>
      </c>
      <c r="C43" s="21">
        <v>2775.27</v>
      </c>
      <c r="D43" s="21">
        <v>0</v>
      </c>
      <c r="E43" s="26">
        <v>3.25</v>
      </c>
      <c r="F43" s="26">
        <f t="shared" si="9"/>
        <v>15</v>
      </c>
      <c r="G43" s="26">
        <f t="shared" si="10"/>
        <v>185.018</v>
      </c>
      <c r="H43" s="26">
        <f t="shared" si="11"/>
        <v>0.21666666666666667</v>
      </c>
      <c r="I43" s="26">
        <f t="shared" si="12"/>
        <v>185.23466666666667</v>
      </c>
      <c r="J43" s="27">
        <f t="shared" si="13"/>
        <v>80038.849800000011</v>
      </c>
      <c r="K43" s="27">
        <f t="shared" si="14"/>
        <v>14825969.663086401</v>
      </c>
      <c r="L43" s="27">
        <f t="shared" si="15"/>
        <v>5749511.0353449062</v>
      </c>
      <c r="M43" s="27">
        <v>0</v>
      </c>
      <c r="N43" s="27">
        <f t="shared" si="16"/>
        <v>20575480.698431306</v>
      </c>
      <c r="O43" s="27">
        <v>0</v>
      </c>
      <c r="P43" s="27">
        <f t="shared" si="17"/>
        <v>20575480.698431306</v>
      </c>
    </row>
    <row r="44" spans="1:16" ht="13.5" customHeight="1">
      <c r="A44" s="24" t="s">
        <v>175</v>
      </c>
      <c r="B44" s="25">
        <v>64002</v>
      </c>
      <c r="C44" s="21">
        <v>350.3</v>
      </c>
      <c r="D44" s="21">
        <v>0</v>
      </c>
      <c r="E44" s="26">
        <v>0</v>
      </c>
      <c r="F44" s="26">
        <f t="shared" si="9"/>
        <v>13.12725</v>
      </c>
      <c r="G44" s="26">
        <f t="shared" si="10"/>
        <v>26.684949246795789</v>
      </c>
      <c r="H44" s="26">
        <f t="shared" si="11"/>
        <v>0</v>
      </c>
      <c r="I44" s="26">
        <f t="shared" si="12"/>
        <v>26.684949246795789</v>
      </c>
      <c r="J44" s="27">
        <f t="shared" si="13"/>
        <v>80038.849800000011</v>
      </c>
      <c r="K44" s="27">
        <f t="shared" si="14"/>
        <v>2135832.6446849117</v>
      </c>
      <c r="L44" s="27">
        <f t="shared" si="15"/>
        <v>828275.89960880869</v>
      </c>
      <c r="M44" s="27">
        <v>0</v>
      </c>
      <c r="N44" s="27">
        <f t="shared" si="16"/>
        <v>2964108.5442937203</v>
      </c>
      <c r="O44" s="27">
        <v>0</v>
      </c>
      <c r="P44" s="27">
        <f t="shared" si="17"/>
        <v>2964108.5442937203</v>
      </c>
    </row>
    <row r="45" spans="1:16" ht="13.5" customHeight="1">
      <c r="A45" s="24" t="s">
        <v>74</v>
      </c>
      <c r="B45" s="25">
        <v>20001</v>
      </c>
      <c r="C45" s="21">
        <v>378</v>
      </c>
      <c r="D45" s="21">
        <v>0</v>
      </c>
      <c r="E45" s="26">
        <v>0</v>
      </c>
      <c r="F45" s="26">
        <f t="shared" si="9"/>
        <v>13.335000000000001</v>
      </c>
      <c r="G45" s="26">
        <f t="shared" si="10"/>
        <v>28.346456692913385</v>
      </c>
      <c r="H45" s="26">
        <f t="shared" si="11"/>
        <v>0</v>
      </c>
      <c r="I45" s="26">
        <f t="shared" si="12"/>
        <v>28.346456692913385</v>
      </c>
      <c r="J45" s="27">
        <f t="shared" si="13"/>
        <v>80038.849800000011</v>
      </c>
      <c r="K45" s="27">
        <f t="shared" si="14"/>
        <v>2268817.7896062993</v>
      </c>
      <c r="L45" s="27">
        <f t="shared" si="15"/>
        <v>879847.53880932275</v>
      </c>
      <c r="M45" s="27">
        <v>0</v>
      </c>
      <c r="N45" s="27">
        <f t="shared" si="16"/>
        <v>3148665.328415622</v>
      </c>
      <c r="O45" s="27">
        <v>0</v>
      </c>
      <c r="P45" s="27">
        <f t="shared" si="17"/>
        <v>3148665.328415622</v>
      </c>
    </row>
    <row r="46" spans="1:16" ht="13.5" customHeight="1">
      <c r="A46" s="24" t="s">
        <v>81</v>
      </c>
      <c r="B46" s="25">
        <v>23001</v>
      </c>
      <c r="C46" s="21">
        <v>112</v>
      </c>
      <c r="D46" s="21">
        <v>0</v>
      </c>
      <c r="E46" s="26">
        <v>0</v>
      </c>
      <c r="F46" s="26">
        <f t="shared" si="9"/>
        <v>12</v>
      </c>
      <c r="G46" s="26">
        <f t="shared" si="10"/>
        <v>9.3333333333333339</v>
      </c>
      <c r="H46" s="26">
        <f t="shared" si="11"/>
        <v>0</v>
      </c>
      <c r="I46" s="26">
        <f t="shared" si="12"/>
        <v>9.3333333333333339</v>
      </c>
      <c r="J46" s="27">
        <f t="shared" si="13"/>
        <v>80038.849800000011</v>
      </c>
      <c r="K46" s="27">
        <f t="shared" si="14"/>
        <v>747029.26480000012</v>
      </c>
      <c r="L46" s="27">
        <f t="shared" si="15"/>
        <v>289697.94888944004</v>
      </c>
      <c r="M46" s="27">
        <v>0</v>
      </c>
      <c r="N46" s="27">
        <f t="shared" si="16"/>
        <v>1036727.2136894402</v>
      </c>
      <c r="O46" s="27">
        <v>0</v>
      </c>
      <c r="P46" s="27">
        <f t="shared" si="17"/>
        <v>1036727.2136894402</v>
      </c>
    </row>
    <row r="47" spans="1:16" ht="13.5" customHeight="1">
      <c r="A47" s="24" t="s">
        <v>79</v>
      </c>
      <c r="B47" s="25">
        <v>22005</v>
      </c>
      <c r="C47" s="21">
        <v>131</v>
      </c>
      <c r="D47" s="21">
        <v>0</v>
      </c>
      <c r="E47" s="26">
        <v>0.25</v>
      </c>
      <c r="F47" s="26">
        <f t="shared" si="9"/>
        <v>12</v>
      </c>
      <c r="G47" s="26">
        <f t="shared" si="10"/>
        <v>10.916666666666666</v>
      </c>
      <c r="H47" s="26">
        <f t="shared" si="11"/>
        <v>2.0833333333333332E-2</v>
      </c>
      <c r="I47" s="26">
        <f t="shared" si="12"/>
        <v>10.9375</v>
      </c>
      <c r="J47" s="27">
        <f t="shared" si="13"/>
        <v>80038.849800000011</v>
      </c>
      <c r="K47" s="27">
        <f t="shared" si="14"/>
        <v>875424.91968750011</v>
      </c>
      <c r="L47" s="27">
        <f t="shared" si="15"/>
        <v>339489.7838548125</v>
      </c>
      <c r="M47" s="27">
        <v>0</v>
      </c>
      <c r="N47" s="27">
        <f t="shared" si="16"/>
        <v>1214914.7035423126</v>
      </c>
      <c r="O47" s="27">
        <v>0</v>
      </c>
      <c r="P47" s="27">
        <f t="shared" si="17"/>
        <v>1214914.7035423126</v>
      </c>
    </row>
    <row r="48" spans="1:16" ht="13.5" customHeight="1">
      <c r="A48" s="24" t="s">
        <v>67</v>
      </c>
      <c r="B48" s="25">
        <v>16002</v>
      </c>
      <c r="C48" s="21">
        <v>12</v>
      </c>
      <c r="D48" s="21">
        <v>0</v>
      </c>
      <c r="E48" s="26">
        <v>0</v>
      </c>
      <c r="F48" s="26">
        <f t="shared" si="9"/>
        <v>12</v>
      </c>
      <c r="G48" s="26">
        <f t="shared" si="10"/>
        <v>1</v>
      </c>
      <c r="H48" s="26">
        <f t="shared" si="11"/>
        <v>0</v>
      </c>
      <c r="I48" s="26">
        <f t="shared" si="12"/>
        <v>1</v>
      </c>
      <c r="J48" s="27">
        <f t="shared" si="13"/>
        <v>80038.849800000011</v>
      </c>
      <c r="K48" s="27">
        <f t="shared" si="14"/>
        <v>80038.849800000011</v>
      </c>
      <c r="L48" s="27">
        <f t="shared" si="15"/>
        <v>31039.065952440003</v>
      </c>
      <c r="M48" s="27">
        <v>0</v>
      </c>
      <c r="N48" s="27">
        <f t="shared" si="16"/>
        <v>111077.91575244002</v>
      </c>
      <c r="O48" s="27">
        <v>0</v>
      </c>
      <c r="P48" s="27">
        <f t="shared" si="17"/>
        <v>111077.91575244002</v>
      </c>
    </row>
    <row r="49" spans="1:16" ht="13.5" customHeight="1">
      <c r="A49" s="24" t="s">
        <v>169</v>
      </c>
      <c r="B49" s="25">
        <v>61007</v>
      </c>
      <c r="C49" s="21">
        <v>697</v>
      </c>
      <c r="D49" s="21">
        <v>0.1</v>
      </c>
      <c r="E49" s="26">
        <v>0.75</v>
      </c>
      <c r="F49" s="26">
        <f t="shared" si="9"/>
        <v>15</v>
      </c>
      <c r="G49" s="26">
        <f t="shared" si="10"/>
        <v>46.473333333333336</v>
      </c>
      <c r="H49" s="26">
        <f t="shared" si="11"/>
        <v>0.05</v>
      </c>
      <c r="I49" s="26">
        <f t="shared" si="12"/>
        <v>46.523333333333333</v>
      </c>
      <c r="J49" s="27">
        <f t="shared" si="13"/>
        <v>80038.849800000011</v>
      </c>
      <c r="K49" s="27">
        <f t="shared" si="14"/>
        <v>3723674.0888620005</v>
      </c>
      <c r="L49" s="27">
        <f t="shared" si="15"/>
        <v>1444040.8116606837</v>
      </c>
      <c r="M49" s="27">
        <v>0</v>
      </c>
      <c r="N49" s="27">
        <f t="shared" si="16"/>
        <v>5167714.9005226847</v>
      </c>
      <c r="O49" s="27">
        <v>0</v>
      </c>
      <c r="P49" s="27">
        <f t="shared" si="17"/>
        <v>5167714.9005226847</v>
      </c>
    </row>
    <row r="50" spans="1:16" ht="13.5" customHeight="1">
      <c r="A50" s="24" t="s">
        <v>40</v>
      </c>
      <c r="B50" s="25">
        <v>5003</v>
      </c>
      <c r="C50" s="21">
        <v>351.33</v>
      </c>
      <c r="D50" s="21">
        <v>0</v>
      </c>
      <c r="E50" s="26">
        <v>12</v>
      </c>
      <c r="F50" s="26">
        <f t="shared" si="9"/>
        <v>13.134975000000001</v>
      </c>
      <c r="G50" s="26">
        <f t="shared" si="10"/>
        <v>26.747671769455213</v>
      </c>
      <c r="H50" s="26">
        <f t="shared" si="11"/>
        <v>0.91359138483324098</v>
      </c>
      <c r="I50" s="26">
        <f t="shared" si="12"/>
        <v>27.661263154288452</v>
      </c>
      <c r="J50" s="27">
        <f t="shared" si="13"/>
        <v>80038.849800000011</v>
      </c>
      <c r="K50" s="27">
        <f t="shared" si="14"/>
        <v>2213975.6868843678</v>
      </c>
      <c r="L50" s="27">
        <f t="shared" si="15"/>
        <v>858579.77137375774</v>
      </c>
      <c r="M50" s="27">
        <v>0</v>
      </c>
      <c r="N50" s="27">
        <f t="shared" si="16"/>
        <v>3072555.4582581255</v>
      </c>
      <c r="O50" s="27">
        <v>0</v>
      </c>
      <c r="P50" s="27">
        <f t="shared" si="17"/>
        <v>3072555.4582581255</v>
      </c>
    </row>
    <row r="51" spans="1:16" ht="13.5" customHeight="1">
      <c r="A51" s="24" t="s">
        <v>92</v>
      </c>
      <c r="B51" s="25">
        <v>28002</v>
      </c>
      <c r="C51" s="21">
        <v>274.93</v>
      </c>
      <c r="D51" s="21">
        <v>0</v>
      </c>
      <c r="E51" s="26">
        <v>2.25</v>
      </c>
      <c r="F51" s="26">
        <f t="shared" si="9"/>
        <v>12.561975</v>
      </c>
      <c r="G51" s="26">
        <f t="shared" si="10"/>
        <v>21.885889758576976</v>
      </c>
      <c r="H51" s="26">
        <f t="shared" si="11"/>
        <v>0.1791119628880013</v>
      </c>
      <c r="I51" s="26">
        <f t="shared" si="12"/>
        <v>22.065001721464977</v>
      </c>
      <c r="J51" s="27">
        <f t="shared" si="13"/>
        <v>80038.849800000011</v>
      </c>
      <c r="K51" s="27">
        <f t="shared" si="14"/>
        <v>1766057.3586210769</v>
      </c>
      <c r="L51" s="27">
        <f t="shared" si="15"/>
        <v>684877.04367325362</v>
      </c>
      <c r="M51" s="27">
        <v>0</v>
      </c>
      <c r="N51" s="27">
        <f t="shared" si="16"/>
        <v>2450934.4022943303</v>
      </c>
      <c r="O51" s="27">
        <v>0</v>
      </c>
      <c r="P51" s="27">
        <f t="shared" si="17"/>
        <v>2450934.4022943303</v>
      </c>
    </row>
    <row r="52" spans="1:16" ht="13.5" customHeight="1">
      <c r="A52" s="24" t="s">
        <v>68</v>
      </c>
      <c r="B52" s="25">
        <v>17001</v>
      </c>
      <c r="C52" s="21">
        <v>270</v>
      </c>
      <c r="D52" s="21">
        <v>0</v>
      </c>
      <c r="E52" s="26">
        <v>0</v>
      </c>
      <c r="F52" s="26">
        <f t="shared" si="9"/>
        <v>12.525</v>
      </c>
      <c r="G52" s="26">
        <f t="shared" si="10"/>
        <v>21.556886227544908</v>
      </c>
      <c r="H52" s="26">
        <f t="shared" si="11"/>
        <v>0</v>
      </c>
      <c r="I52" s="26">
        <f t="shared" si="12"/>
        <v>21.556886227544908</v>
      </c>
      <c r="J52" s="27">
        <f t="shared" si="13"/>
        <v>80038.849800000011</v>
      </c>
      <c r="K52" s="27">
        <f t="shared" si="14"/>
        <v>1725388.3789221558</v>
      </c>
      <c r="L52" s="27">
        <f t="shared" si="15"/>
        <v>669105.61334601196</v>
      </c>
      <c r="M52" s="27">
        <v>0</v>
      </c>
      <c r="N52" s="27">
        <f t="shared" si="16"/>
        <v>2394493.9922681679</v>
      </c>
      <c r="O52" s="27">
        <v>0</v>
      </c>
      <c r="P52" s="27">
        <f t="shared" si="17"/>
        <v>2394493.9922681679</v>
      </c>
    </row>
    <row r="53" spans="1:16" ht="13.5" customHeight="1">
      <c r="A53" s="24" t="s">
        <v>123</v>
      </c>
      <c r="B53" s="25">
        <v>44001</v>
      </c>
      <c r="C53" s="21">
        <v>154.19999999999999</v>
      </c>
      <c r="D53" s="21">
        <v>0</v>
      </c>
      <c r="E53" s="26">
        <v>0</v>
      </c>
      <c r="F53" s="26">
        <f t="shared" si="9"/>
        <v>12</v>
      </c>
      <c r="G53" s="26">
        <f t="shared" si="10"/>
        <v>12.85</v>
      </c>
      <c r="H53" s="26">
        <f t="shared" si="11"/>
        <v>0</v>
      </c>
      <c r="I53" s="26">
        <f t="shared" si="12"/>
        <v>12.85</v>
      </c>
      <c r="J53" s="27">
        <f t="shared" si="13"/>
        <v>80038.849800000011</v>
      </c>
      <c r="K53" s="27">
        <f t="shared" si="14"/>
        <v>1028499.2199300001</v>
      </c>
      <c r="L53" s="27">
        <f t="shared" si="15"/>
        <v>398851.99748885405</v>
      </c>
      <c r="M53" s="27">
        <v>0</v>
      </c>
      <c r="N53" s="27">
        <f t="shared" si="16"/>
        <v>1427351.2174188541</v>
      </c>
      <c r="O53" s="27">
        <v>0</v>
      </c>
      <c r="P53" s="27">
        <f t="shared" si="17"/>
        <v>1427351.2174188541</v>
      </c>
    </row>
    <row r="54" spans="1:16" ht="13.5" customHeight="1">
      <c r="A54" s="24" t="s">
        <v>128</v>
      </c>
      <c r="B54" s="25">
        <v>46002</v>
      </c>
      <c r="C54" s="21">
        <v>181</v>
      </c>
      <c r="D54" s="21">
        <v>0.1</v>
      </c>
      <c r="E54" s="26">
        <v>0</v>
      </c>
      <c r="F54" s="26">
        <f t="shared" si="9"/>
        <v>12</v>
      </c>
      <c r="G54" s="26">
        <f t="shared" si="10"/>
        <v>15.091666666666667</v>
      </c>
      <c r="H54" s="26">
        <f t="shared" si="11"/>
        <v>0</v>
      </c>
      <c r="I54" s="26">
        <f t="shared" si="12"/>
        <v>15.091666666666667</v>
      </c>
      <c r="J54" s="27">
        <f t="shared" si="13"/>
        <v>80038.849800000011</v>
      </c>
      <c r="K54" s="27">
        <f t="shared" si="14"/>
        <v>1207919.6415650002</v>
      </c>
      <c r="L54" s="27">
        <f t="shared" si="15"/>
        <v>468431.23699890706</v>
      </c>
      <c r="M54" s="27">
        <v>0</v>
      </c>
      <c r="N54" s="27">
        <f t="shared" si="16"/>
        <v>1676350.8785639072</v>
      </c>
      <c r="O54" s="27">
        <v>0</v>
      </c>
      <c r="P54" s="27">
        <f t="shared" si="17"/>
        <v>1676350.8785639072</v>
      </c>
    </row>
    <row r="55" spans="1:16" ht="13.5" customHeight="1">
      <c r="A55" s="24" t="s">
        <v>84</v>
      </c>
      <c r="B55" s="25">
        <v>24004</v>
      </c>
      <c r="C55" s="21">
        <v>386</v>
      </c>
      <c r="D55" s="21">
        <v>0</v>
      </c>
      <c r="E55" s="26">
        <v>6.75</v>
      </c>
      <c r="F55" s="26">
        <f t="shared" si="9"/>
        <v>13.395</v>
      </c>
      <c r="G55" s="26">
        <f t="shared" si="10"/>
        <v>28.816722657708102</v>
      </c>
      <c r="H55" s="26">
        <f t="shared" si="11"/>
        <v>0.50391937290033595</v>
      </c>
      <c r="I55" s="26">
        <f t="shared" si="12"/>
        <v>29.320642030608436</v>
      </c>
      <c r="J55" s="27">
        <f t="shared" si="13"/>
        <v>80038.849800000011</v>
      </c>
      <c r="K55" s="27">
        <f t="shared" si="14"/>
        <v>2346790.4635274359</v>
      </c>
      <c r="L55" s="27">
        <f t="shared" si="15"/>
        <v>910085.34175593965</v>
      </c>
      <c r="M55" s="27">
        <v>0</v>
      </c>
      <c r="N55" s="27">
        <f t="shared" si="16"/>
        <v>3256875.8052833756</v>
      </c>
      <c r="O55" s="27">
        <v>0</v>
      </c>
      <c r="P55" s="27">
        <f t="shared" si="17"/>
        <v>3256875.8052833756</v>
      </c>
    </row>
    <row r="56" spans="1:16" ht="13.5" customHeight="1">
      <c r="A56" s="24" t="s">
        <v>138</v>
      </c>
      <c r="B56" s="25">
        <v>50003</v>
      </c>
      <c r="C56" s="21">
        <v>730.14</v>
      </c>
      <c r="D56" s="21">
        <v>0.4</v>
      </c>
      <c r="E56" s="26">
        <v>24.5</v>
      </c>
      <c r="F56" s="26">
        <f t="shared" si="9"/>
        <v>15</v>
      </c>
      <c r="G56" s="26">
        <f t="shared" si="10"/>
        <v>48.702666666666666</v>
      </c>
      <c r="H56" s="26">
        <f t="shared" si="11"/>
        <v>1.6333333333333333</v>
      </c>
      <c r="I56" s="26">
        <f t="shared" si="12"/>
        <v>50.335999999999999</v>
      </c>
      <c r="J56" s="27">
        <f t="shared" si="13"/>
        <v>80038.849800000011</v>
      </c>
      <c r="K56" s="27">
        <f t="shared" si="14"/>
        <v>4028835.5435328004</v>
      </c>
      <c r="L56" s="27">
        <f t="shared" si="15"/>
        <v>1562382.4237820199</v>
      </c>
      <c r="M56" s="27">
        <v>0</v>
      </c>
      <c r="N56" s="27">
        <f t="shared" si="16"/>
        <v>5591217.9673148207</v>
      </c>
      <c r="O56" s="27">
        <v>0</v>
      </c>
      <c r="P56" s="27">
        <f t="shared" si="17"/>
        <v>5591217.9673148207</v>
      </c>
    </row>
    <row r="57" spans="1:16" ht="13.5" customHeight="1">
      <c r="A57" s="24" t="s">
        <v>59</v>
      </c>
      <c r="B57" s="25">
        <v>14001</v>
      </c>
      <c r="C57" s="21">
        <v>324.45999999999998</v>
      </c>
      <c r="D57" s="21">
        <v>0</v>
      </c>
      <c r="E57" s="26">
        <v>0</v>
      </c>
      <c r="F57" s="26">
        <f t="shared" si="9"/>
        <v>12.933450000000001</v>
      </c>
      <c r="G57" s="26">
        <f t="shared" si="10"/>
        <v>25.086887102822523</v>
      </c>
      <c r="H57" s="26">
        <f t="shared" si="11"/>
        <v>0</v>
      </c>
      <c r="I57" s="26">
        <f t="shared" si="12"/>
        <v>25.086887102822523</v>
      </c>
      <c r="J57" s="27">
        <f t="shared" si="13"/>
        <v>80038.849800000011</v>
      </c>
      <c r="K57" s="27">
        <f t="shared" si="14"/>
        <v>2007925.5887723693</v>
      </c>
      <c r="L57" s="27">
        <f t="shared" si="15"/>
        <v>778673.54332592478</v>
      </c>
      <c r="M57" s="27">
        <v>0</v>
      </c>
      <c r="N57" s="27">
        <f t="shared" si="16"/>
        <v>2786599.1320982939</v>
      </c>
      <c r="O57" s="27">
        <v>0</v>
      </c>
      <c r="P57" s="27">
        <f t="shared" si="17"/>
        <v>2786599.1320982939</v>
      </c>
    </row>
    <row r="58" spans="1:16" ht="13.5" customHeight="1">
      <c r="A58" s="24" t="s">
        <v>44</v>
      </c>
      <c r="B58" s="25">
        <v>6002</v>
      </c>
      <c r="C58" s="21">
        <v>173</v>
      </c>
      <c r="D58" s="21">
        <v>0</v>
      </c>
      <c r="E58" s="26">
        <v>0</v>
      </c>
      <c r="F58" s="26">
        <f t="shared" si="9"/>
        <v>12</v>
      </c>
      <c r="G58" s="26">
        <f t="shared" si="10"/>
        <v>14.416666666666666</v>
      </c>
      <c r="H58" s="26">
        <f t="shared" si="11"/>
        <v>0</v>
      </c>
      <c r="I58" s="26">
        <f t="shared" si="12"/>
        <v>14.416666666666666</v>
      </c>
      <c r="J58" s="27">
        <f t="shared" si="13"/>
        <v>80038.849800000011</v>
      </c>
      <c r="K58" s="27">
        <f t="shared" si="14"/>
        <v>1153893.4179500001</v>
      </c>
      <c r="L58" s="27">
        <f t="shared" si="15"/>
        <v>447479.86748101003</v>
      </c>
      <c r="M58" s="27">
        <v>0</v>
      </c>
      <c r="N58" s="27">
        <f t="shared" si="16"/>
        <v>1601373.2854310102</v>
      </c>
      <c r="O58" s="27">
        <v>0</v>
      </c>
      <c r="P58" s="27">
        <f t="shared" si="17"/>
        <v>1601373.2854310102</v>
      </c>
    </row>
    <row r="59" spans="1:16" ht="13.5" customHeight="1">
      <c r="A59" s="24" t="s">
        <v>99</v>
      </c>
      <c r="B59" s="25">
        <v>33001</v>
      </c>
      <c r="C59" s="21">
        <v>428.23</v>
      </c>
      <c r="D59" s="21">
        <v>0</v>
      </c>
      <c r="E59" s="26">
        <v>9.25</v>
      </c>
      <c r="F59" s="26">
        <f t="shared" si="9"/>
        <v>13.711724999999999</v>
      </c>
      <c r="G59" s="26">
        <f t="shared" si="10"/>
        <v>31.230935567917243</v>
      </c>
      <c r="H59" s="26">
        <f t="shared" si="11"/>
        <v>0.67460512809292783</v>
      </c>
      <c r="I59" s="26">
        <f t="shared" si="12"/>
        <v>31.905540696010171</v>
      </c>
      <c r="J59" s="27">
        <f t="shared" si="13"/>
        <v>80038.849800000011</v>
      </c>
      <c r="K59" s="27">
        <f t="shared" si="14"/>
        <v>2553682.7795557459</v>
      </c>
      <c r="L59" s="27">
        <f t="shared" si="15"/>
        <v>990318.18191171822</v>
      </c>
      <c r="M59" s="27">
        <v>0</v>
      </c>
      <c r="N59" s="27">
        <f t="shared" si="16"/>
        <v>3544000.961467464</v>
      </c>
      <c r="O59" s="27">
        <v>0</v>
      </c>
      <c r="P59" s="27">
        <f t="shared" si="17"/>
        <v>3544000.961467464</v>
      </c>
    </row>
    <row r="60" spans="1:16" ht="13.5" customHeight="1">
      <c r="A60" s="24" t="s">
        <v>134</v>
      </c>
      <c r="B60" s="25">
        <v>49004</v>
      </c>
      <c r="C60" s="21">
        <v>475.81</v>
      </c>
      <c r="D60" s="21">
        <v>0</v>
      </c>
      <c r="E60" s="26">
        <v>0.25</v>
      </c>
      <c r="F60" s="26">
        <f t="shared" si="9"/>
        <v>14.068574999999999</v>
      </c>
      <c r="G60" s="26">
        <f t="shared" si="10"/>
        <v>33.820767206344641</v>
      </c>
      <c r="H60" s="26">
        <f t="shared" si="11"/>
        <v>1.7770101094105126E-2</v>
      </c>
      <c r="I60" s="26">
        <f t="shared" si="12"/>
        <v>33.838537307438749</v>
      </c>
      <c r="J60" s="27">
        <f t="shared" si="13"/>
        <v>80038.849800000011</v>
      </c>
      <c r="K60" s="27">
        <f t="shared" si="14"/>
        <v>2708397.6050017867</v>
      </c>
      <c r="L60" s="27">
        <f t="shared" si="15"/>
        <v>1050316.5912196927</v>
      </c>
      <c r="M60" s="27">
        <v>0</v>
      </c>
      <c r="N60" s="27">
        <f t="shared" si="16"/>
        <v>3758714.1962214792</v>
      </c>
      <c r="O60" s="27">
        <v>0</v>
      </c>
      <c r="P60" s="27">
        <f t="shared" si="17"/>
        <v>3758714.1962214792</v>
      </c>
    </row>
    <row r="61" spans="1:16" ht="13.5" customHeight="1">
      <c r="A61" s="24" t="s">
        <v>173</v>
      </c>
      <c r="B61" s="25">
        <v>63001</v>
      </c>
      <c r="C61" s="21">
        <v>255</v>
      </c>
      <c r="D61" s="21">
        <v>0</v>
      </c>
      <c r="E61" s="26">
        <v>0.25</v>
      </c>
      <c r="F61" s="26">
        <f t="shared" si="9"/>
        <v>12.4125</v>
      </c>
      <c r="G61" s="26">
        <f t="shared" si="10"/>
        <v>20.543806646525681</v>
      </c>
      <c r="H61" s="26">
        <f t="shared" si="11"/>
        <v>2.014098690835851E-2</v>
      </c>
      <c r="I61" s="26">
        <f t="shared" si="12"/>
        <v>20.56394763343404</v>
      </c>
      <c r="J61" s="27">
        <f t="shared" si="13"/>
        <v>80038.849800000011</v>
      </c>
      <c r="K61" s="27">
        <f t="shared" si="14"/>
        <v>1645914.7159274928</v>
      </c>
      <c r="L61" s="27">
        <f t="shared" si="15"/>
        <v>638285.72683668172</v>
      </c>
      <c r="M61" s="27">
        <v>0</v>
      </c>
      <c r="N61" s="27">
        <f t="shared" si="16"/>
        <v>2284200.4427641747</v>
      </c>
      <c r="O61" s="27">
        <v>0</v>
      </c>
      <c r="P61" s="27">
        <f t="shared" si="17"/>
        <v>2284200.4427641747</v>
      </c>
    </row>
    <row r="62" spans="1:16" ht="13.5" customHeight="1">
      <c r="A62" s="24" t="s">
        <v>147</v>
      </c>
      <c r="B62" s="25">
        <v>53001</v>
      </c>
      <c r="C62" s="21">
        <v>215</v>
      </c>
      <c r="D62" s="21">
        <v>0</v>
      </c>
      <c r="E62" s="26">
        <v>0.75</v>
      </c>
      <c r="F62" s="26">
        <f t="shared" si="9"/>
        <v>12.112500000000001</v>
      </c>
      <c r="G62" s="26">
        <f t="shared" si="10"/>
        <v>17.750257997936014</v>
      </c>
      <c r="H62" s="26">
        <f t="shared" si="11"/>
        <v>6.1919504643962842E-2</v>
      </c>
      <c r="I62" s="26">
        <f t="shared" si="12"/>
        <v>17.812177502579978</v>
      </c>
      <c r="J62" s="27">
        <f t="shared" si="13"/>
        <v>80038.849800000011</v>
      </c>
      <c r="K62" s="27">
        <f t="shared" si="14"/>
        <v>1425666.1997399381</v>
      </c>
      <c r="L62" s="27">
        <f t="shared" si="15"/>
        <v>552873.35225914803</v>
      </c>
      <c r="M62" s="27">
        <v>0</v>
      </c>
      <c r="N62" s="27">
        <f t="shared" si="16"/>
        <v>1978539.551999086</v>
      </c>
      <c r="O62" s="27">
        <v>0</v>
      </c>
      <c r="P62" s="27">
        <f t="shared" si="17"/>
        <v>1978539.551999086</v>
      </c>
    </row>
    <row r="63" spans="1:16" ht="12.75" customHeight="1">
      <c r="A63" s="24" t="s">
        <v>88</v>
      </c>
      <c r="B63" s="25">
        <v>26004</v>
      </c>
      <c r="C63" s="21">
        <v>419.45</v>
      </c>
      <c r="D63" s="21">
        <v>0.1</v>
      </c>
      <c r="E63" s="26">
        <v>0</v>
      </c>
      <c r="F63" s="26">
        <f t="shared" si="9"/>
        <v>13.646625</v>
      </c>
      <c r="G63" s="26">
        <f t="shared" si="10"/>
        <v>30.743865241405842</v>
      </c>
      <c r="H63" s="26">
        <f t="shared" si="11"/>
        <v>0</v>
      </c>
      <c r="I63" s="26">
        <f t="shared" si="12"/>
        <v>30.743865241405842</v>
      </c>
      <c r="J63" s="27">
        <f t="shared" si="13"/>
        <v>80038.849800000011</v>
      </c>
      <c r="K63" s="27">
        <f t="shared" si="14"/>
        <v>2460703.6123283231</v>
      </c>
      <c r="L63" s="27">
        <f t="shared" si="15"/>
        <v>954260.86086092365</v>
      </c>
      <c r="M63" s="27">
        <v>0</v>
      </c>
      <c r="N63" s="27">
        <f t="shared" si="16"/>
        <v>3414964.4731892468</v>
      </c>
      <c r="O63" s="27">
        <v>0</v>
      </c>
      <c r="P63" s="27">
        <f t="shared" si="17"/>
        <v>3414964.4731892468</v>
      </c>
    </row>
    <row r="64" spans="1:16" ht="13.5" customHeight="1">
      <c r="A64" s="24" t="s">
        <v>46</v>
      </c>
      <c r="B64" s="25">
        <v>6006</v>
      </c>
      <c r="C64" s="21">
        <v>570</v>
      </c>
      <c r="D64" s="21">
        <v>0.1</v>
      </c>
      <c r="E64" s="26">
        <v>2.5</v>
      </c>
      <c r="F64" s="26">
        <f t="shared" si="9"/>
        <v>14.77575</v>
      </c>
      <c r="G64" s="26">
        <f t="shared" si="10"/>
        <v>38.583489839771246</v>
      </c>
      <c r="H64" s="26">
        <f t="shared" si="11"/>
        <v>0.16919614909564659</v>
      </c>
      <c r="I64" s="26">
        <f t="shared" si="12"/>
        <v>38.752685988866894</v>
      </c>
      <c r="J64" s="27">
        <f t="shared" si="13"/>
        <v>80038.849800000011</v>
      </c>
      <c r="K64" s="27">
        <f t="shared" si="14"/>
        <v>3101720.4132094821</v>
      </c>
      <c r="L64" s="27">
        <f t="shared" si="15"/>
        <v>1202847.176242637</v>
      </c>
      <c r="M64" s="27">
        <v>0</v>
      </c>
      <c r="N64" s="27">
        <f t="shared" si="16"/>
        <v>4304567.5894521195</v>
      </c>
      <c r="O64" s="27">
        <v>0</v>
      </c>
      <c r="P64" s="27">
        <f t="shared" si="17"/>
        <v>4304567.5894521195</v>
      </c>
    </row>
    <row r="65" spans="1:16" ht="13.5" customHeight="1">
      <c r="A65" s="24" t="s">
        <v>90</v>
      </c>
      <c r="B65" s="25">
        <v>27001</v>
      </c>
      <c r="C65" s="21">
        <v>327.95</v>
      </c>
      <c r="D65" s="21">
        <v>0.1</v>
      </c>
      <c r="E65" s="26">
        <v>0</v>
      </c>
      <c r="F65" s="26">
        <f t="shared" si="9"/>
        <v>12.960374999999999</v>
      </c>
      <c r="G65" s="26">
        <f t="shared" si="10"/>
        <v>25.311767599317154</v>
      </c>
      <c r="H65" s="26">
        <f t="shared" si="11"/>
        <v>0</v>
      </c>
      <c r="I65" s="26">
        <f t="shared" si="12"/>
        <v>25.311767599317154</v>
      </c>
      <c r="J65" s="27">
        <f t="shared" si="13"/>
        <v>80038.849800000011</v>
      </c>
      <c r="K65" s="27">
        <f t="shared" si="14"/>
        <v>2025924.7650542525</v>
      </c>
      <c r="L65" s="27">
        <f t="shared" si="15"/>
        <v>785653.62388803903</v>
      </c>
      <c r="M65" s="27">
        <v>0</v>
      </c>
      <c r="N65" s="27">
        <f t="shared" si="16"/>
        <v>2811578.3889422915</v>
      </c>
      <c r="O65" s="27">
        <v>0</v>
      </c>
      <c r="P65" s="27">
        <f t="shared" si="17"/>
        <v>2811578.3889422915</v>
      </c>
    </row>
    <row r="66" spans="1:16" ht="13.5" customHeight="1">
      <c r="A66" s="24" t="s">
        <v>93</v>
      </c>
      <c r="B66" s="25">
        <v>28003</v>
      </c>
      <c r="C66" s="21">
        <v>867</v>
      </c>
      <c r="D66" s="21">
        <v>0</v>
      </c>
      <c r="E66" s="26">
        <v>6.75</v>
      </c>
      <c r="F66" s="26">
        <f t="shared" si="9"/>
        <v>15</v>
      </c>
      <c r="G66" s="26">
        <f t="shared" si="10"/>
        <v>57.8</v>
      </c>
      <c r="H66" s="26">
        <f t="shared" si="11"/>
        <v>0.45</v>
      </c>
      <c r="I66" s="26">
        <f t="shared" si="12"/>
        <v>58.25</v>
      </c>
      <c r="J66" s="27">
        <f t="shared" si="13"/>
        <v>80038.849800000011</v>
      </c>
      <c r="K66" s="27">
        <f t="shared" si="14"/>
        <v>4662263.0008500004</v>
      </c>
      <c r="L66" s="27">
        <f t="shared" si="15"/>
        <v>1808025.59172963</v>
      </c>
      <c r="M66" s="27">
        <v>0</v>
      </c>
      <c r="N66" s="27">
        <f t="shared" si="16"/>
        <v>6470288.5925796302</v>
      </c>
      <c r="O66" s="27">
        <v>0</v>
      </c>
      <c r="P66" s="27">
        <f t="shared" si="17"/>
        <v>6470288.5925796302</v>
      </c>
    </row>
    <row r="67" spans="1:16" ht="13.5" customHeight="1">
      <c r="A67" s="24" t="s">
        <v>95</v>
      </c>
      <c r="B67" s="25">
        <v>30001</v>
      </c>
      <c r="C67" s="21">
        <v>371</v>
      </c>
      <c r="D67" s="21">
        <v>0</v>
      </c>
      <c r="E67" s="26">
        <v>4</v>
      </c>
      <c r="F67" s="26">
        <f t="shared" si="9"/>
        <v>13.282499999999999</v>
      </c>
      <c r="G67" s="26">
        <f t="shared" si="10"/>
        <v>27.931488801054019</v>
      </c>
      <c r="H67" s="26">
        <f t="shared" si="11"/>
        <v>0.30114812723508377</v>
      </c>
      <c r="I67" s="26">
        <f t="shared" si="12"/>
        <v>28.232636928289104</v>
      </c>
      <c r="J67" s="27">
        <f t="shared" si="13"/>
        <v>80038.849800000011</v>
      </c>
      <c r="K67" s="27">
        <f t="shared" si="14"/>
        <v>2259707.7865612651</v>
      </c>
      <c r="L67" s="27">
        <f t="shared" si="15"/>
        <v>876314.67962845857</v>
      </c>
      <c r="M67" s="27">
        <v>0</v>
      </c>
      <c r="N67" s="27">
        <f t="shared" si="16"/>
        <v>3136022.4661897235</v>
      </c>
      <c r="O67" s="27">
        <v>0</v>
      </c>
      <c r="P67" s="27">
        <f t="shared" si="17"/>
        <v>3136022.4661897235</v>
      </c>
    </row>
    <row r="68" spans="1:16" ht="13.5" customHeight="1">
      <c r="A68" s="24" t="s">
        <v>97</v>
      </c>
      <c r="B68" s="25">
        <v>31001</v>
      </c>
      <c r="C68" s="21">
        <v>226.5</v>
      </c>
      <c r="D68" s="21">
        <v>0.30000000000000004</v>
      </c>
      <c r="E68" s="26">
        <v>0</v>
      </c>
      <c r="F68" s="26">
        <f t="shared" si="9"/>
        <v>12.201000000000001</v>
      </c>
      <c r="G68" s="26">
        <f t="shared" si="10"/>
        <v>18.588640275387263</v>
      </c>
      <c r="H68" s="26">
        <f t="shared" si="11"/>
        <v>0</v>
      </c>
      <c r="I68" s="26">
        <f t="shared" si="12"/>
        <v>18.588640275387263</v>
      </c>
      <c r="J68" s="27">
        <f t="shared" si="13"/>
        <v>80038.849800000011</v>
      </c>
      <c r="K68" s="27">
        <f t="shared" si="14"/>
        <v>1487813.386987952</v>
      </c>
      <c r="L68" s="27">
        <f t="shared" si="15"/>
        <v>576974.03147392778</v>
      </c>
      <c r="M68" s="27">
        <v>0</v>
      </c>
      <c r="N68" s="27">
        <f t="shared" si="16"/>
        <v>2064787.4184618797</v>
      </c>
      <c r="O68" s="27">
        <v>0</v>
      </c>
      <c r="P68" s="27">
        <f t="shared" si="17"/>
        <v>2064787.4184618797</v>
      </c>
    </row>
    <row r="69" spans="1:16" ht="13.5" customHeight="1">
      <c r="A69" s="24" t="s">
        <v>116</v>
      </c>
      <c r="B69" s="25">
        <v>41002</v>
      </c>
      <c r="C69" s="21">
        <v>6191.44</v>
      </c>
      <c r="D69" s="21">
        <v>0</v>
      </c>
      <c r="E69" s="26">
        <v>34</v>
      </c>
      <c r="F69" s="26">
        <f t="shared" si="9"/>
        <v>15</v>
      </c>
      <c r="G69" s="26">
        <f t="shared" si="10"/>
        <v>412.76266666666663</v>
      </c>
      <c r="H69" s="26">
        <f t="shared" si="11"/>
        <v>2.2666666666666666</v>
      </c>
      <c r="I69" s="26">
        <f t="shared" si="12"/>
        <v>415.02933333333328</v>
      </c>
      <c r="J69" s="27">
        <f t="shared" si="13"/>
        <v>80038.849800000011</v>
      </c>
      <c r="K69" s="27">
        <f t="shared" si="14"/>
        <v>33218470.473260801</v>
      </c>
      <c r="L69" s="27">
        <f t="shared" si="15"/>
        <v>12882122.849530539</v>
      </c>
      <c r="M69" s="27">
        <v>0</v>
      </c>
      <c r="N69" s="27">
        <f t="shared" si="16"/>
        <v>46100593.322791338</v>
      </c>
      <c r="O69" s="27">
        <v>0</v>
      </c>
      <c r="P69" s="27">
        <f t="shared" si="17"/>
        <v>46100593.322791338</v>
      </c>
    </row>
    <row r="70" spans="1:16" ht="13.5" customHeight="1">
      <c r="A70" s="24" t="s">
        <v>60</v>
      </c>
      <c r="B70" s="25">
        <v>14002</v>
      </c>
      <c r="C70" s="21">
        <v>180</v>
      </c>
      <c r="D70" s="21">
        <v>0</v>
      </c>
      <c r="E70" s="26">
        <v>0</v>
      </c>
      <c r="F70" s="26">
        <f t="shared" ref="F70:F101" si="18">IF((C70+D70)&lt;200,12,IF((C70+D70)&gt;600,15,((C70+D70)*0.0075)+10.5))</f>
        <v>12</v>
      </c>
      <c r="G70" s="26">
        <f t="shared" ref="G70:G101" si="19">(C70+D70)/F70</f>
        <v>15</v>
      </c>
      <c r="H70" s="26">
        <f t="shared" ref="H70:H101" si="20">E70/F70</f>
        <v>0</v>
      </c>
      <c r="I70" s="26">
        <f t="shared" ref="I70:I101" si="21">G70+H70</f>
        <v>15</v>
      </c>
      <c r="J70" s="27">
        <f t="shared" ref="J70:J101" si="22">$J$4*1.29</f>
        <v>80038.849800000011</v>
      </c>
      <c r="K70" s="27">
        <f t="shared" ref="K70:K101" si="23">I70*J70</f>
        <v>1200582.7470000002</v>
      </c>
      <c r="L70" s="27">
        <f t="shared" ref="L70:L101" si="24">K70*0.3878</f>
        <v>465585.98928660003</v>
      </c>
      <c r="M70" s="27">
        <v>0</v>
      </c>
      <c r="N70" s="27">
        <f t="shared" ref="N70:N101" si="25">K70+L70+M70</f>
        <v>1666168.7362866001</v>
      </c>
      <c r="O70" s="27">
        <v>0</v>
      </c>
      <c r="P70" s="27">
        <f t="shared" ref="P70:P101" si="26">IF(O70=0,N70,O70)</f>
        <v>1666168.7362866001</v>
      </c>
    </row>
    <row r="71" spans="1:16" ht="13.5" customHeight="1">
      <c r="A71" s="24" t="s">
        <v>51</v>
      </c>
      <c r="B71" s="25">
        <v>10001</v>
      </c>
      <c r="C71" s="21">
        <v>138</v>
      </c>
      <c r="D71" s="21">
        <v>0.2</v>
      </c>
      <c r="E71" s="26">
        <v>0.25</v>
      </c>
      <c r="F71" s="26">
        <f t="shared" si="18"/>
        <v>12</v>
      </c>
      <c r="G71" s="26">
        <f t="shared" si="19"/>
        <v>11.516666666666666</v>
      </c>
      <c r="H71" s="26">
        <f t="shared" si="20"/>
        <v>2.0833333333333332E-2</v>
      </c>
      <c r="I71" s="26">
        <f t="shared" si="21"/>
        <v>11.5375</v>
      </c>
      <c r="J71" s="27">
        <f t="shared" si="22"/>
        <v>80038.849800000011</v>
      </c>
      <c r="K71" s="27">
        <f t="shared" si="23"/>
        <v>923448.22956750006</v>
      </c>
      <c r="L71" s="27">
        <f t="shared" si="24"/>
        <v>358113.22342627653</v>
      </c>
      <c r="M71" s="27">
        <v>0</v>
      </c>
      <c r="N71" s="27">
        <f t="shared" si="25"/>
        <v>1281561.4529937766</v>
      </c>
      <c r="O71" s="27">
        <v>0</v>
      </c>
      <c r="P71" s="27">
        <f t="shared" si="26"/>
        <v>1281561.4529937766</v>
      </c>
    </row>
    <row r="72" spans="1:16" ht="13.5" customHeight="1">
      <c r="A72" s="24" t="s">
        <v>103</v>
      </c>
      <c r="B72" s="25">
        <v>34002</v>
      </c>
      <c r="C72" s="21">
        <v>214.2</v>
      </c>
      <c r="D72" s="21">
        <v>0</v>
      </c>
      <c r="E72" s="26">
        <v>0</v>
      </c>
      <c r="F72" s="26">
        <f t="shared" si="18"/>
        <v>12.1065</v>
      </c>
      <c r="G72" s="26">
        <f t="shared" si="19"/>
        <v>17.692974848222029</v>
      </c>
      <c r="H72" s="26">
        <f t="shared" si="20"/>
        <v>0</v>
      </c>
      <c r="I72" s="26">
        <f t="shared" si="21"/>
        <v>17.692974848222029</v>
      </c>
      <c r="J72" s="27">
        <f t="shared" si="22"/>
        <v>80038.849800000011</v>
      </c>
      <c r="K72" s="27">
        <f t="shared" si="23"/>
        <v>1416125.3563920211</v>
      </c>
      <c r="L72" s="27">
        <f t="shared" si="24"/>
        <v>549173.41320882575</v>
      </c>
      <c r="M72" s="27">
        <v>0</v>
      </c>
      <c r="N72" s="27">
        <f t="shared" si="25"/>
        <v>1965298.7696008468</v>
      </c>
      <c r="O72" s="27">
        <v>0</v>
      </c>
      <c r="P72" s="27">
        <f t="shared" si="26"/>
        <v>1965298.7696008468</v>
      </c>
    </row>
    <row r="73" spans="1:16" ht="13.5" customHeight="1">
      <c r="A73" s="24" t="s">
        <v>141</v>
      </c>
      <c r="B73" s="25">
        <v>51002</v>
      </c>
      <c r="C73" s="21">
        <v>507.4</v>
      </c>
      <c r="D73" s="21">
        <v>0</v>
      </c>
      <c r="E73" s="26">
        <v>2.75</v>
      </c>
      <c r="F73" s="26">
        <f t="shared" si="18"/>
        <v>14.3055</v>
      </c>
      <c r="G73" s="26">
        <f t="shared" si="19"/>
        <v>35.468875607283913</v>
      </c>
      <c r="H73" s="26">
        <f t="shared" si="20"/>
        <v>0.19223375624759709</v>
      </c>
      <c r="I73" s="26">
        <f t="shared" si="21"/>
        <v>35.661109363531509</v>
      </c>
      <c r="J73" s="27">
        <f t="shared" si="22"/>
        <v>80038.849800000011</v>
      </c>
      <c r="K73" s="27">
        <f t="shared" si="23"/>
        <v>2854274.1760490723</v>
      </c>
      <c r="L73" s="27">
        <f t="shared" si="24"/>
        <v>1106887.5254718303</v>
      </c>
      <c r="M73" s="27">
        <v>0</v>
      </c>
      <c r="N73" s="27">
        <f t="shared" si="25"/>
        <v>3961161.7015209026</v>
      </c>
      <c r="O73" s="27">
        <v>0</v>
      </c>
      <c r="P73" s="27">
        <f t="shared" si="26"/>
        <v>3961161.7015209026</v>
      </c>
    </row>
    <row r="74" spans="1:16" ht="13.5" customHeight="1">
      <c r="A74" s="24" t="s">
        <v>157</v>
      </c>
      <c r="B74" s="25">
        <v>56006</v>
      </c>
      <c r="C74" s="21">
        <v>221</v>
      </c>
      <c r="D74" s="21">
        <v>0</v>
      </c>
      <c r="E74" s="26">
        <v>2.75</v>
      </c>
      <c r="F74" s="26">
        <f t="shared" si="18"/>
        <v>12.157500000000001</v>
      </c>
      <c r="G74" s="26">
        <f t="shared" si="19"/>
        <v>18.178079374871476</v>
      </c>
      <c r="H74" s="26">
        <f t="shared" si="20"/>
        <v>0.22619782027555005</v>
      </c>
      <c r="I74" s="26">
        <f t="shared" si="21"/>
        <v>18.404277195147028</v>
      </c>
      <c r="J74" s="27">
        <f t="shared" si="22"/>
        <v>80038.849800000011</v>
      </c>
      <c r="K74" s="27">
        <f t="shared" si="23"/>
        <v>1473057.1780999384</v>
      </c>
      <c r="L74" s="27">
        <f t="shared" si="24"/>
        <v>571251.57366715604</v>
      </c>
      <c r="M74" s="27">
        <v>0</v>
      </c>
      <c r="N74" s="27">
        <f t="shared" si="25"/>
        <v>2044308.7517670945</v>
      </c>
      <c r="O74" s="27">
        <v>0</v>
      </c>
      <c r="P74" s="27">
        <f t="shared" si="26"/>
        <v>2044308.7517670945</v>
      </c>
    </row>
    <row r="75" spans="1:16" ht="13.5" customHeight="1">
      <c r="A75" s="24" t="s">
        <v>82</v>
      </c>
      <c r="B75" s="25">
        <v>23002</v>
      </c>
      <c r="C75" s="21">
        <v>691.94</v>
      </c>
      <c r="D75" s="21">
        <v>0</v>
      </c>
      <c r="E75" s="26">
        <v>0.75</v>
      </c>
      <c r="F75" s="26">
        <f t="shared" si="18"/>
        <v>15</v>
      </c>
      <c r="G75" s="26">
        <f t="shared" si="19"/>
        <v>46.129333333333335</v>
      </c>
      <c r="H75" s="26">
        <f t="shared" si="20"/>
        <v>0.05</v>
      </c>
      <c r="I75" s="26">
        <f t="shared" si="21"/>
        <v>46.179333333333332</v>
      </c>
      <c r="J75" s="27">
        <f t="shared" si="22"/>
        <v>80038.849800000011</v>
      </c>
      <c r="K75" s="27">
        <f t="shared" si="23"/>
        <v>3696140.7245308002</v>
      </c>
      <c r="L75" s="27">
        <f t="shared" si="24"/>
        <v>1433363.3729730442</v>
      </c>
      <c r="M75" s="27">
        <v>0</v>
      </c>
      <c r="N75" s="27">
        <f t="shared" si="25"/>
        <v>5129504.0975038446</v>
      </c>
      <c r="O75" s="27">
        <v>0</v>
      </c>
      <c r="P75" s="27">
        <f t="shared" si="26"/>
        <v>5129504.0975038446</v>
      </c>
    </row>
    <row r="76" spans="1:16" ht="13.5" customHeight="1">
      <c r="A76" s="24" t="s">
        <v>148</v>
      </c>
      <c r="B76" s="25">
        <v>53002</v>
      </c>
      <c r="C76" s="21">
        <v>113</v>
      </c>
      <c r="D76" s="21">
        <v>0</v>
      </c>
      <c r="E76" s="26">
        <v>0.5</v>
      </c>
      <c r="F76" s="26">
        <f t="shared" si="18"/>
        <v>12</v>
      </c>
      <c r="G76" s="26">
        <f t="shared" si="19"/>
        <v>9.4166666666666661</v>
      </c>
      <c r="H76" s="26">
        <f t="shared" si="20"/>
        <v>4.1666666666666664E-2</v>
      </c>
      <c r="I76" s="26">
        <f t="shared" si="21"/>
        <v>9.4583333333333321</v>
      </c>
      <c r="J76" s="27">
        <f t="shared" si="22"/>
        <v>80038.849800000011</v>
      </c>
      <c r="K76" s="27">
        <f t="shared" si="23"/>
        <v>757034.121025</v>
      </c>
      <c r="L76" s="27">
        <f t="shared" si="24"/>
        <v>293577.83213349496</v>
      </c>
      <c r="M76" s="27">
        <v>0</v>
      </c>
      <c r="N76" s="27">
        <f t="shared" si="25"/>
        <v>1050611.953158495</v>
      </c>
      <c r="O76" s="27">
        <v>769652.39312500006</v>
      </c>
      <c r="P76" s="27">
        <f t="shared" si="26"/>
        <v>769652.39312500006</v>
      </c>
    </row>
    <row r="77" spans="1:16" ht="13.5" customHeight="1">
      <c r="A77" s="24" t="s">
        <v>130</v>
      </c>
      <c r="B77" s="25">
        <v>48003</v>
      </c>
      <c r="C77" s="21">
        <v>337</v>
      </c>
      <c r="D77" s="21">
        <v>0</v>
      </c>
      <c r="E77" s="26">
        <v>1.25</v>
      </c>
      <c r="F77" s="26">
        <f t="shared" si="18"/>
        <v>13.0275</v>
      </c>
      <c r="G77" s="26">
        <f t="shared" si="19"/>
        <v>25.868355402034158</v>
      </c>
      <c r="H77" s="26">
        <f t="shared" si="20"/>
        <v>9.595087315294569E-2</v>
      </c>
      <c r="I77" s="26">
        <f t="shared" si="21"/>
        <v>25.964306275187102</v>
      </c>
      <c r="J77" s="27">
        <f t="shared" si="22"/>
        <v>80038.849800000011</v>
      </c>
      <c r="K77" s="27">
        <f t="shared" si="23"/>
        <v>2078153.2101208982</v>
      </c>
      <c r="L77" s="27">
        <f t="shared" si="24"/>
        <v>805907.81488488428</v>
      </c>
      <c r="M77" s="27">
        <v>0</v>
      </c>
      <c r="N77" s="27">
        <f t="shared" si="25"/>
        <v>2884061.0250057825</v>
      </c>
      <c r="O77" s="27">
        <v>0</v>
      </c>
      <c r="P77" s="27">
        <f t="shared" si="26"/>
        <v>2884061.0250057825</v>
      </c>
    </row>
    <row r="78" spans="1:16" ht="13.5" customHeight="1">
      <c r="A78" s="24" t="s">
        <v>32</v>
      </c>
      <c r="B78" s="25">
        <v>2002</v>
      </c>
      <c r="C78" s="21">
        <v>3082.79</v>
      </c>
      <c r="D78" s="21">
        <v>0.2</v>
      </c>
      <c r="E78" s="26">
        <v>200.5</v>
      </c>
      <c r="F78" s="26">
        <f t="shared" si="18"/>
        <v>15</v>
      </c>
      <c r="G78" s="26">
        <f t="shared" si="19"/>
        <v>205.53266666666664</v>
      </c>
      <c r="H78" s="26">
        <f t="shared" si="20"/>
        <v>13.366666666666667</v>
      </c>
      <c r="I78" s="26">
        <f t="shared" si="21"/>
        <v>218.89933333333332</v>
      </c>
      <c r="J78" s="27">
        <f t="shared" si="22"/>
        <v>80038.849800000011</v>
      </c>
      <c r="K78" s="27">
        <f t="shared" si="23"/>
        <v>17520450.861986801</v>
      </c>
      <c r="L78" s="27">
        <f t="shared" si="24"/>
        <v>6794430.8442784809</v>
      </c>
      <c r="M78" s="27">
        <v>9493</v>
      </c>
      <c r="N78" s="27">
        <f t="shared" si="25"/>
        <v>24324374.706265282</v>
      </c>
      <c r="O78" s="27">
        <v>0</v>
      </c>
      <c r="P78" s="27">
        <f t="shared" si="26"/>
        <v>24324374.706265282</v>
      </c>
    </row>
    <row r="79" spans="1:16" ht="13.5" customHeight="1">
      <c r="A79" s="24" t="s">
        <v>80</v>
      </c>
      <c r="B79" s="25">
        <v>22006</v>
      </c>
      <c r="C79" s="21">
        <v>430.14</v>
      </c>
      <c r="D79" s="21">
        <v>0</v>
      </c>
      <c r="E79" s="26">
        <v>9.25</v>
      </c>
      <c r="F79" s="26">
        <f t="shared" si="18"/>
        <v>13.726050000000001</v>
      </c>
      <c r="G79" s="26">
        <f t="shared" si="19"/>
        <v>31.337493306522994</v>
      </c>
      <c r="H79" s="26">
        <f t="shared" si="20"/>
        <v>0.67390108589142539</v>
      </c>
      <c r="I79" s="26">
        <f t="shared" si="21"/>
        <v>32.011394392414417</v>
      </c>
      <c r="J79" s="27">
        <f t="shared" si="22"/>
        <v>80038.849800000011</v>
      </c>
      <c r="K79" s="27">
        <f t="shared" si="23"/>
        <v>2562155.1876630201</v>
      </c>
      <c r="L79" s="27">
        <f t="shared" si="24"/>
        <v>993603.78177571914</v>
      </c>
      <c r="M79" s="27">
        <v>0</v>
      </c>
      <c r="N79" s="27">
        <f t="shared" si="25"/>
        <v>3555758.9694387391</v>
      </c>
      <c r="O79" s="27">
        <v>0</v>
      </c>
      <c r="P79" s="27">
        <f t="shared" si="26"/>
        <v>3555758.9694387391</v>
      </c>
    </row>
    <row r="80" spans="1:16" ht="13.5" customHeight="1">
      <c r="A80" s="24" t="s">
        <v>58</v>
      </c>
      <c r="B80" s="25">
        <v>13003</v>
      </c>
      <c r="C80" s="21">
        <v>277.07</v>
      </c>
      <c r="D80" s="21">
        <v>0</v>
      </c>
      <c r="E80" s="26">
        <v>0.75</v>
      </c>
      <c r="F80" s="26">
        <f t="shared" si="18"/>
        <v>12.578025</v>
      </c>
      <c r="G80" s="26">
        <f t="shared" si="19"/>
        <v>22.028100596079273</v>
      </c>
      <c r="H80" s="26">
        <f t="shared" si="20"/>
        <v>5.9627803252100389E-2</v>
      </c>
      <c r="I80" s="26">
        <f t="shared" si="21"/>
        <v>22.087728399331375</v>
      </c>
      <c r="J80" s="27">
        <f t="shared" si="22"/>
        <v>80038.849800000011</v>
      </c>
      <c r="K80" s="27">
        <f t="shared" si="23"/>
        <v>1767876.3757772786</v>
      </c>
      <c r="L80" s="27">
        <f t="shared" si="24"/>
        <v>685582.45852642856</v>
      </c>
      <c r="M80" s="27">
        <v>0</v>
      </c>
      <c r="N80" s="27">
        <f t="shared" si="25"/>
        <v>2453458.8343037069</v>
      </c>
      <c r="O80" s="27">
        <v>0</v>
      </c>
      <c r="P80" s="27">
        <f t="shared" si="26"/>
        <v>2453458.8343037069</v>
      </c>
    </row>
    <row r="81" spans="1:16" ht="13.5" customHeight="1">
      <c r="A81" s="24" t="s">
        <v>33</v>
      </c>
      <c r="B81" s="25">
        <v>2003</v>
      </c>
      <c r="C81" s="21">
        <v>214</v>
      </c>
      <c r="D81" s="21">
        <v>0</v>
      </c>
      <c r="E81" s="26">
        <v>4</v>
      </c>
      <c r="F81" s="26">
        <f t="shared" si="18"/>
        <v>12.105</v>
      </c>
      <c r="G81" s="26">
        <f t="shared" si="19"/>
        <v>17.678645187938869</v>
      </c>
      <c r="H81" s="26">
        <f t="shared" si="20"/>
        <v>0.33044196612969845</v>
      </c>
      <c r="I81" s="26">
        <f t="shared" si="21"/>
        <v>18.009087154068567</v>
      </c>
      <c r="J81" s="27">
        <f t="shared" si="22"/>
        <v>80038.849800000011</v>
      </c>
      <c r="K81" s="27">
        <f t="shared" si="23"/>
        <v>1441426.6217596037</v>
      </c>
      <c r="L81" s="27">
        <f t="shared" si="24"/>
        <v>558985.2439183743</v>
      </c>
      <c r="M81" s="27">
        <v>0</v>
      </c>
      <c r="N81" s="27">
        <f t="shared" si="25"/>
        <v>2000411.8656779779</v>
      </c>
      <c r="O81" s="27">
        <v>0</v>
      </c>
      <c r="P81" s="27">
        <f t="shared" si="26"/>
        <v>2000411.8656779779</v>
      </c>
    </row>
    <row r="82" spans="1:16" ht="13.5" customHeight="1">
      <c r="A82" s="24" t="s">
        <v>106</v>
      </c>
      <c r="B82" s="25">
        <v>37003</v>
      </c>
      <c r="C82" s="21">
        <v>180</v>
      </c>
      <c r="D82" s="21">
        <v>0</v>
      </c>
      <c r="E82" s="26">
        <v>0</v>
      </c>
      <c r="F82" s="26">
        <f t="shared" si="18"/>
        <v>12</v>
      </c>
      <c r="G82" s="26">
        <f t="shared" si="19"/>
        <v>15</v>
      </c>
      <c r="H82" s="26">
        <f t="shared" si="20"/>
        <v>0</v>
      </c>
      <c r="I82" s="26">
        <f t="shared" si="21"/>
        <v>15</v>
      </c>
      <c r="J82" s="27">
        <f t="shared" si="22"/>
        <v>80038.849800000011</v>
      </c>
      <c r="K82" s="27">
        <f t="shared" si="23"/>
        <v>1200582.7470000002</v>
      </c>
      <c r="L82" s="27">
        <f t="shared" si="24"/>
        <v>465585.98928660003</v>
      </c>
      <c r="M82" s="27">
        <v>0</v>
      </c>
      <c r="N82" s="27">
        <f t="shared" si="25"/>
        <v>1666168.7362866001</v>
      </c>
      <c r="O82" s="27">
        <v>0</v>
      </c>
      <c r="P82" s="27">
        <f t="shared" si="26"/>
        <v>1666168.7362866001</v>
      </c>
    </row>
    <row r="83" spans="1:16" ht="13.5" customHeight="1">
      <c r="A83" s="24" t="s">
        <v>104</v>
      </c>
      <c r="B83" s="25">
        <v>35002</v>
      </c>
      <c r="C83" s="21">
        <v>271.83</v>
      </c>
      <c r="D83" s="21">
        <v>0.30000000000000004</v>
      </c>
      <c r="E83" s="26">
        <v>0.25</v>
      </c>
      <c r="F83" s="26">
        <f t="shared" si="18"/>
        <v>12.540975</v>
      </c>
      <c r="G83" s="26">
        <f t="shared" si="19"/>
        <v>21.699269793616526</v>
      </c>
      <c r="H83" s="26">
        <f t="shared" si="20"/>
        <v>1.9934654203520859E-2</v>
      </c>
      <c r="I83" s="26">
        <f t="shared" si="21"/>
        <v>21.719204447820047</v>
      </c>
      <c r="J83" s="27">
        <f t="shared" si="22"/>
        <v>80038.849800000011</v>
      </c>
      <c r="K83" s="27">
        <f t="shared" si="23"/>
        <v>1738380.1425745608</v>
      </c>
      <c r="L83" s="27">
        <f t="shared" si="24"/>
        <v>674143.81929041469</v>
      </c>
      <c r="M83" s="27">
        <v>0</v>
      </c>
      <c r="N83" s="27">
        <f t="shared" si="25"/>
        <v>2412523.9618649753</v>
      </c>
      <c r="O83" s="27">
        <v>0</v>
      </c>
      <c r="P83" s="27">
        <f t="shared" si="26"/>
        <v>2412523.9618649753</v>
      </c>
    </row>
    <row r="84" spans="1:16" ht="13.5" customHeight="1">
      <c r="A84" s="24" t="s">
        <v>48</v>
      </c>
      <c r="B84" s="25">
        <v>7002</v>
      </c>
      <c r="C84" s="21">
        <v>340.12</v>
      </c>
      <c r="D84" s="21">
        <v>0</v>
      </c>
      <c r="E84" s="26">
        <v>3.75</v>
      </c>
      <c r="F84" s="26">
        <f t="shared" si="18"/>
        <v>13.0509</v>
      </c>
      <c r="G84" s="26">
        <f t="shared" si="19"/>
        <v>26.061037936081036</v>
      </c>
      <c r="H84" s="26">
        <f t="shared" si="20"/>
        <v>0.28733650552835438</v>
      </c>
      <c r="I84" s="26">
        <f t="shared" si="21"/>
        <v>26.348374441609391</v>
      </c>
      <c r="J84" s="27">
        <f t="shared" si="22"/>
        <v>80038.849800000011</v>
      </c>
      <c r="K84" s="27">
        <f t="shared" si="23"/>
        <v>2108893.5844061333</v>
      </c>
      <c r="L84" s="27">
        <f t="shared" si="24"/>
        <v>817828.93203269842</v>
      </c>
      <c r="M84" s="27">
        <v>0</v>
      </c>
      <c r="N84" s="27">
        <f t="shared" si="25"/>
        <v>2926722.5164388316</v>
      </c>
      <c r="O84" s="27">
        <v>0</v>
      </c>
      <c r="P84" s="27">
        <f t="shared" si="26"/>
        <v>2926722.5164388316</v>
      </c>
    </row>
    <row r="85" spans="1:16" ht="13.5" customHeight="1">
      <c r="A85" s="24" t="s">
        <v>109</v>
      </c>
      <c r="B85" s="25">
        <v>38003</v>
      </c>
      <c r="C85" s="21">
        <v>164</v>
      </c>
      <c r="D85" s="21">
        <v>0</v>
      </c>
      <c r="E85" s="26">
        <v>0.25</v>
      </c>
      <c r="F85" s="26">
        <f t="shared" si="18"/>
        <v>12</v>
      </c>
      <c r="G85" s="26">
        <f t="shared" si="19"/>
        <v>13.666666666666666</v>
      </c>
      <c r="H85" s="26">
        <f t="shared" si="20"/>
        <v>2.0833333333333332E-2</v>
      </c>
      <c r="I85" s="26">
        <f t="shared" si="21"/>
        <v>13.6875</v>
      </c>
      <c r="J85" s="27">
        <f t="shared" si="22"/>
        <v>80038.849800000011</v>
      </c>
      <c r="K85" s="27">
        <f t="shared" si="23"/>
        <v>1095531.7566375001</v>
      </c>
      <c r="L85" s="27">
        <f t="shared" si="24"/>
        <v>424847.21522402251</v>
      </c>
      <c r="M85" s="27">
        <v>0</v>
      </c>
      <c r="N85" s="27">
        <f t="shared" si="25"/>
        <v>1520378.9718615226</v>
      </c>
      <c r="O85" s="27">
        <v>0</v>
      </c>
      <c r="P85" s="27">
        <f t="shared" si="26"/>
        <v>1520378.9718615226</v>
      </c>
    </row>
    <row r="86" spans="1:16" ht="13.5" customHeight="1">
      <c r="A86" s="24" t="s">
        <v>126</v>
      </c>
      <c r="B86" s="25">
        <v>45005</v>
      </c>
      <c r="C86" s="21">
        <v>246.5</v>
      </c>
      <c r="D86" s="21">
        <v>0.1</v>
      </c>
      <c r="E86" s="26">
        <v>6.5</v>
      </c>
      <c r="F86" s="26">
        <f t="shared" si="18"/>
        <v>12.349499999999999</v>
      </c>
      <c r="G86" s="26">
        <f t="shared" si="19"/>
        <v>19.968419774079923</v>
      </c>
      <c r="H86" s="26">
        <f t="shared" si="20"/>
        <v>0.5263370986679623</v>
      </c>
      <c r="I86" s="26">
        <f t="shared" si="21"/>
        <v>20.494756872747885</v>
      </c>
      <c r="J86" s="27">
        <f t="shared" si="22"/>
        <v>80038.849800000011</v>
      </c>
      <c r="K86" s="27">
        <f t="shared" si="23"/>
        <v>1640376.767025386</v>
      </c>
      <c r="L86" s="27">
        <f t="shared" si="24"/>
        <v>636138.11025244463</v>
      </c>
      <c r="M86" s="27">
        <v>0</v>
      </c>
      <c r="N86" s="27">
        <f t="shared" si="25"/>
        <v>2276514.8772778306</v>
      </c>
      <c r="O86" s="27">
        <v>0</v>
      </c>
      <c r="P86" s="27">
        <f t="shared" si="26"/>
        <v>2276514.8772778306</v>
      </c>
    </row>
    <row r="87" spans="1:16" ht="13.5" customHeight="1">
      <c r="A87" s="24" t="s">
        <v>113</v>
      </c>
      <c r="B87" s="25">
        <v>40001</v>
      </c>
      <c r="C87" s="21">
        <v>637.78</v>
      </c>
      <c r="D87" s="21">
        <v>0.1</v>
      </c>
      <c r="E87" s="26">
        <v>1.25</v>
      </c>
      <c r="F87" s="26">
        <f t="shared" si="18"/>
        <v>15</v>
      </c>
      <c r="G87" s="26">
        <f t="shared" si="19"/>
        <v>42.525333333333336</v>
      </c>
      <c r="H87" s="26">
        <f t="shared" si="20"/>
        <v>8.3333333333333329E-2</v>
      </c>
      <c r="I87" s="26">
        <f t="shared" si="21"/>
        <v>42.608666666666672</v>
      </c>
      <c r="J87" s="27">
        <f t="shared" si="22"/>
        <v>80038.849800000011</v>
      </c>
      <c r="K87" s="27">
        <f t="shared" si="23"/>
        <v>3410348.6715116007</v>
      </c>
      <c r="L87" s="27">
        <f t="shared" si="24"/>
        <v>1322533.2148121987</v>
      </c>
      <c r="M87" s="27">
        <v>0</v>
      </c>
      <c r="N87" s="27">
        <f t="shared" si="25"/>
        <v>4732881.8863237994</v>
      </c>
      <c r="O87" s="27">
        <v>0</v>
      </c>
      <c r="P87" s="27">
        <f t="shared" si="26"/>
        <v>4732881.8863237994</v>
      </c>
    </row>
    <row r="88" spans="1:16" ht="13.5" customHeight="1">
      <c r="A88" s="24" t="s">
        <v>146</v>
      </c>
      <c r="B88" s="25">
        <v>52004</v>
      </c>
      <c r="C88" s="21">
        <v>283.81</v>
      </c>
      <c r="D88" s="21">
        <v>0</v>
      </c>
      <c r="E88" s="26">
        <v>0</v>
      </c>
      <c r="F88" s="26">
        <f t="shared" si="18"/>
        <v>12.628575</v>
      </c>
      <c r="G88" s="26">
        <f t="shared" si="19"/>
        <v>22.473636178270311</v>
      </c>
      <c r="H88" s="26">
        <f t="shared" si="20"/>
        <v>0</v>
      </c>
      <c r="I88" s="26">
        <f t="shared" si="21"/>
        <v>22.473636178270311</v>
      </c>
      <c r="J88" s="27">
        <f t="shared" si="22"/>
        <v>80038.849800000011</v>
      </c>
      <c r="K88" s="27">
        <f t="shared" si="23"/>
        <v>1798763.9905324236</v>
      </c>
      <c r="L88" s="27">
        <f t="shared" si="24"/>
        <v>697560.6755284738</v>
      </c>
      <c r="M88" s="27">
        <v>0</v>
      </c>
      <c r="N88" s="27">
        <f t="shared" si="25"/>
        <v>2496324.6660608975</v>
      </c>
      <c r="O88" s="27">
        <v>0</v>
      </c>
      <c r="P88" s="27">
        <f t="shared" si="26"/>
        <v>2496324.6660608975</v>
      </c>
    </row>
    <row r="89" spans="1:16" ht="13.5" customHeight="1">
      <c r="A89" s="24" t="s">
        <v>117</v>
      </c>
      <c r="B89" s="25">
        <v>41004</v>
      </c>
      <c r="C89" s="21">
        <v>1125.97</v>
      </c>
      <c r="D89" s="21">
        <v>0</v>
      </c>
      <c r="E89" s="26">
        <v>2.25</v>
      </c>
      <c r="F89" s="26">
        <f t="shared" si="18"/>
        <v>15</v>
      </c>
      <c r="G89" s="26">
        <f t="shared" si="19"/>
        <v>75.064666666666668</v>
      </c>
      <c r="H89" s="26">
        <f t="shared" si="20"/>
        <v>0.15</v>
      </c>
      <c r="I89" s="26">
        <f t="shared" si="21"/>
        <v>75.214666666666673</v>
      </c>
      <c r="J89" s="27">
        <f t="shared" si="22"/>
        <v>80038.849800000011</v>
      </c>
      <c r="K89" s="27">
        <f t="shared" si="23"/>
        <v>6020095.4080904014</v>
      </c>
      <c r="L89" s="27">
        <f t="shared" si="24"/>
        <v>2334592.9992574574</v>
      </c>
      <c r="M89" s="27">
        <v>0</v>
      </c>
      <c r="N89" s="27">
        <f t="shared" si="25"/>
        <v>8354688.4073478589</v>
      </c>
      <c r="O89" s="27">
        <v>0</v>
      </c>
      <c r="P89" s="27">
        <f t="shared" si="26"/>
        <v>8354688.4073478589</v>
      </c>
    </row>
    <row r="90" spans="1:16" ht="13.5" customHeight="1">
      <c r="A90" s="24" t="s">
        <v>124</v>
      </c>
      <c r="B90" s="25">
        <v>44002</v>
      </c>
      <c r="C90" s="21">
        <v>195</v>
      </c>
      <c r="D90" s="21">
        <v>0</v>
      </c>
      <c r="E90" s="26">
        <v>6</v>
      </c>
      <c r="F90" s="26">
        <f t="shared" si="18"/>
        <v>12</v>
      </c>
      <c r="G90" s="26">
        <f t="shared" si="19"/>
        <v>16.25</v>
      </c>
      <c r="H90" s="26">
        <f t="shared" si="20"/>
        <v>0.5</v>
      </c>
      <c r="I90" s="26">
        <f t="shared" si="21"/>
        <v>16.75</v>
      </c>
      <c r="J90" s="27">
        <f t="shared" si="22"/>
        <v>80038.849800000011</v>
      </c>
      <c r="K90" s="27">
        <f t="shared" si="23"/>
        <v>1340650.7341500001</v>
      </c>
      <c r="L90" s="27">
        <f t="shared" si="24"/>
        <v>519904.35470337002</v>
      </c>
      <c r="M90" s="27">
        <v>0</v>
      </c>
      <c r="N90" s="27">
        <f t="shared" si="25"/>
        <v>1860555.0888533702</v>
      </c>
      <c r="O90" s="27">
        <v>0</v>
      </c>
      <c r="P90" s="27">
        <f t="shared" si="26"/>
        <v>1860555.0888533702</v>
      </c>
    </row>
    <row r="91" spans="1:16" ht="13.5" customHeight="1">
      <c r="A91" s="24" t="s">
        <v>119</v>
      </c>
      <c r="B91" s="25">
        <v>42001</v>
      </c>
      <c r="C91" s="21">
        <v>309</v>
      </c>
      <c r="D91" s="21">
        <v>0</v>
      </c>
      <c r="E91" s="26">
        <v>0</v>
      </c>
      <c r="F91" s="26">
        <f t="shared" si="18"/>
        <v>12.817499999999999</v>
      </c>
      <c r="G91" s="26">
        <f t="shared" si="19"/>
        <v>24.107665301345818</v>
      </c>
      <c r="H91" s="26">
        <f t="shared" si="20"/>
        <v>0</v>
      </c>
      <c r="I91" s="26">
        <f t="shared" si="21"/>
        <v>24.107665301345818</v>
      </c>
      <c r="J91" s="27">
        <f t="shared" si="22"/>
        <v>80038.849800000011</v>
      </c>
      <c r="K91" s="27">
        <f t="shared" si="23"/>
        <v>1929549.8020830899</v>
      </c>
      <c r="L91" s="27">
        <f t="shared" si="24"/>
        <v>748279.4132478222</v>
      </c>
      <c r="M91" s="27">
        <v>0</v>
      </c>
      <c r="N91" s="27">
        <f t="shared" si="25"/>
        <v>2677829.2153309123</v>
      </c>
      <c r="O91" s="27">
        <v>0</v>
      </c>
      <c r="P91" s="27">
        <f t="shared" si="26"/>
        <v>2677829.2153309123</v>
      </c>
    </row>
    <row r="92" spans="1:16" ht="13.5" customHeight="1">
      <c r="A92" s="24" t="s">
        <v>111</v>
      </c>
      <c r="B92" s="25">
        <v>39002</v>
      </c>
      <c r="C92" s="21">
        <v>1172.18</v>
      </c>
      <c r="D92" s="21">
        <v>0.5</v>
      </c>
      <c r="E92" s="26">
        <v>12.25</v>
      </c>
      <c r="F92" s="26">
        <f t="shared" si="18"/>
        <v>15</v>
      </c>
      <c r="G92" s="26">
        <f t="shared" si="19"/>
        <v>78.178666666666672</v>
      </c>
      <c r="H92" s="26">
        <f t="shared" si="20"/>
        <v>0.81666666666666665</v>
      </c>
      <c r="I92" s="26">
        <f t="shared" si="21"/>
        <v>78.995333333333335</v>
      </c>
      <c r="J92" s="27">
        <f t="shared" si="22"/>
        <v>80038.849800000011</v>
      </c>
      <c r="K92" s="27">
        <f t="shared" si="23"/>
        <v>6322695.619567601</v>
      </c>
      <c r="L92" s="27">
        <f t="shared" si="24"/>
        <v>2451941.3612683155</v>
      </c>
      <c r="M92" s="27">
        <v>0</v>
      </c>
      <c r="N92" s="27">
        <f t="shared" si="25"/>
        <v>8774636.9808359165</v>
      </c>
      <c r="O92" s="27">
        <v>0</v>
      </c>
      <c r="P92" s="27">
        <f t="shared" si="26"/>
        <v>8774636.9808359165</v>
      </c>
    </row>
    <row r="93" spans="1:16" ht="13.5" customHeight="1">
      <c r="A93" s="24" t="s">
        <v>164</v>
      </c>
      <c r="B93" s="25">
        <v>60003</v>
      </c>
      <c r="C93" s="21">
        <v>203</v>
      </c>
      <c r="D93" s="21">
        <v>0</v>
      </c>
      <c r="E93" s="26">
        <v>1.75</v>
      </c>
      <c r="F93" s="26">
        <f t="shared" si="18"/>
        <v>12.022500000000001</v>
      </c>
      <c r="G93" s="26">
        <f t="shared" si="19"/>
        <v>16.885007278020378</v>
      </c>
      <c r="H93" s="26">
        <f t="shared" si="20"/>
        <v>0.14556040756914118</v>
      </c>
      <c r="I93" s="26">
        <f t="shared" si="21"/>
        <v>17.030567685589521</v>
      </c>
      <c r="J93" s="27">
        <f t="shared" si="22"/>
        <v>80038.849800000011</v>
      </c>
      <c r="K93" s="27">
        <f t="shared" si="23"/>
        <v>1363107.0489956334</v>
      </c>
      <c r="L93" s="27">
        <f t="shared" si="24"/>
        <v>528612.91360050661</v>
      </c>
      <c r="M93" s="27">
        <v>0</v>
      </c>
      <c r="N93" s="27">
        <f t="shared" si="25"/>
        <v>1891719.9625961399</v>
      </c>
      <c r="O93" s="27">
        <v>0</v>
      </c>
      <c r="P93" s="27">
        <f t="shared" si="26"/>
        <v>1891719.9625961399</v>
      </c>
    </row>
    <row r="94" spans="1:16" ht="13.5" customHeight="1">
      <c r="A94" s="24" t="s">
        <v>122</v>
      </c>
      <c r="B94" s="25">
        <v>43007</v>
      </c>
      <c r="C94" s="21">
        <v>421.63</v>
      </c>
      <c r="D94" s="21">
        <v>0</v>
      </c>
      <c r="E94" s="26">
        <v>2.25</v>
      </c>
      <c r="F94" s="26">
        <f t="shared" si="18"/>
        <v>13.662224999999999</v>
      </c>
      <c r="G94" s="26">
        <f t="shared" si="19"/>
        <v>30.861005436522969</v>
      </c>
      <c r="H94" s="26">
        <f t="shared" si="20"/>
        <v>0.16468766983415953</v>
      </c>
      <c r="I94" s="26">
        <f t="shared" si="21"/>
        <v>31.025693106357128</v>
      </c>
      <c r="J94" s="27">
        <f t="shared" si="22"/>
        <v>80038.849800000011</v>
      </c>
      <c r="K94" s="27">
        <f t="shared" si="23"/>
        <v>2483260.7904806137</v>
      </c>
      <c r="L94" s="27">
        <f t="shared" si="24"/>
        <v>963008.53454838193</v>
      </c>
      <c r="M94" s="27">
        <v>0</v>
      </c>
      <c r="N94" s="27">
        <f t="shared" si="25"/>
        <v>3446269.3250289955</v>
      </c>
      <c r="O94" s="27">
        <v>0</v>
      </c>
      <c r="P94" s="27">
        <f t="shared" si="26"/>
        <v>3446269.3250289955</v>
      </c>
    </row>
    <row r="95" spans="1:16" ht="13.5" customHeight="1">
      <c r="A95" s="24" t="s">
        <v>63</v>
      </c>
      <c r="B95" s="25">
        <v>15001</v>
      </c>
      <c r="C95" s="21">
        <v>122</v>
      </c>
      <c r="D95" s="21">
        <v>0</v>
      </c>
      <c r="E95" s="26">
        <v>0</v>
      </c>
      <c r="F95" s="26">
        <f t="shared" si="18"/>
        <v>12</v>
      </c>
      <c r="G95" s="26">
        <f t="shared" si="19"/>
        <v>10.166666666666666</v>
      </c>
      <c r="H95" s="26">
        <f t="shared" si="20"/>
        <v>0</v>
      </c>
      <c r="I95" s="26">
        <f t="shared" si="21"/>
        <v>10.166666666666666</v>
      </c>
      <c r="J95" s="27">
        <f t="shared" si="22"/>
        <v>80038.849800000011</v>
      </c>
      <c r="K95" s="27">
        <f t="shared" si="23"/>
        <v>813728.30630000005</v>
      </c>
      <c r="L95" s="27">
        <f t="shared" si="24"/>
        <v>315563.83718313999</v>
      </c>
      <c r="M95" s="27">
        <v>0</v>
      </c>
      <c r="N95" s="27">
        <f t="shared" si="25"/>
        <v>1129292.14348314</v>
      </c>
      <c r="O95" s="27">
        <v>0</v>
      </c>
      <c r="P95" s="27">
        <f t="shared" si="26"/>
        <v>1129292.14348314</v>
      </c>
    </row>
    <row r="96" spans="1:16" ht="13.5" customHeight="1">
      <c r="A96" s="24" t="s">
        <v>64</v>
      </c>
      <c r="B96" s="25">
        <v>15002</v>
      </c>
      <c r="C96" s="21">
        <v>429.4</v>
      </c>
      <c r="D96" s="21">
        <v>0</v>
      </c>
      <c r="E96" s="26">
        <v>0.25</v>
      </c>
      <c r="F96" s="26">
        <f t="shared" si="18"/>
        <v>13.720499999999999</v>
      </c>
      <c r="G96" s="26">
        <f t="shared" si="19"/>
        <v>31.296235559928572</v>
      </c>
      <c r="H96" s="26">
        <f t="shared" si="20"/>
        <v>1.8220910316679422E-2</v>
      </c>
      <c r="I96" s="26">
        <f t="shared" si="21"/>
        <v>31.314456470245251</v>
      </c>
      <c r="J96" s="27">
        <f t="shared" si="22"/>
        <v>80038.849800000011</v>
      </c>
      <c r="K96" s="27">
        <f t="shared" si="23"/>
        <v>2506373.077990598</v>
      </c>
      <c r="L96" s="27">
        <f t="shared" si="24"/>
        <v>971971.47964475385</v>
      </c>
      <c r="M96" s="27">
        <v>0</v>
      </c>
      <c r="N96" s="27">
        <f t="shared" si="25"/>
        <v>3478344.557635352</v>
      </c>
      <c r="O96" s="27">
        <v>0</v>
      </c>
      <c r="P96" s="27">
        <f t="shared" si="26"/>
        <v>3478344.557635352</v>
      </c>
    </row>
    <row r="97" spans="1:16" ht="13.5" customHeight="1">
      <c r="A97" s="24" t="s">
        <v>127</v>
      </c>
      <c r="B97" s="25">
        <v>46001</v>
      </c>
      <c r="C97" s="21">
        <v>3028.77</v>
      </c>
      <c r="D97" s="21">
        <v>1.2000000000000002</v>
      </c>
      <c r="E97" s="26">
        <v>1.5</v>
      </c>
      <c r="F97" s="26">
        <f t="shared" si="18"/>
        <v>15</v>
      </c>
      <c r="G97" s="26">
        <f t="shared" si="19"/>
        <v>201.99799999999999</v>
      </c>
      <c r="H97" s="26">
        <f t="shared" si="20"/>
        <v>0.1</v>
      </c>
      <c r="I97" s="26">
        <f t="shared" si="21"/>
        <v>202.09799999999998</v>
      </c>
      <c r="J97" s="27">
        <f t="shared" si="22"/>
        <v>80038.849800000011</v>
      </c>
      <c r="K97" s="27">
        <f t="shared" si="23"/>
        <v>16175691.466880402</v>
      </c>
      <c r="L97" s="27">
        <f t="shared" si="24"/>
        <v>6272933.1508562192</v>
      </c>
      <c r="M97" s="27">
        <v>0</v>
      </c>
      <c r="N97" s="27">
        <f t="shared" si="25"/>
        <v>22448624.617736623</v>
      </c>
      <c r="O97" s="27">
        <v>0</v>
      </c>
      <c r="P97" s="27">
        <f t="shared" si="26"/>
        <v>22448624.617736623</v>
      </c>
    </row>
    <row r="98" spans="1:16" ht="13.5" customHeight="1">
      <c r="A98" s="24" t="s">
        <v>100</v>
      </c>
      <c r="B98" s="25">
        <v>33002</v>
      </c>
      <c r="C98" s="21">
        <v>252</v>
      </c>
      <c r="D98" s="21">
        <v>0</v>
      </c>
      <c r="E98" s="26">
        <v>8.25</v>
      </c>
      <c r="F98" s="26">
        <f t="shared" si="18"/>
        <v>12.39</v>
      </c>
      <c r="G98" s="26">
        <f t="shared" si="19"/>
        <v>20.338983050847457</v>
      </c>
      <c r="H98" s="26">
        <f t="shared" si="20"/>
        <v>0.66585956416464886</v>
      </c>
      <c r="I98" s="26">
        <f t="shared" si="21"/>
        <v>21.004842615012105</v>
      </c>
      <c r="J98" s="27">
        <f t="shared" si="22"/>
        <v>80038.849800000011</v>
      </c>
      <c r="K98" s="27">
        <f t="shared" si="23"/>
        <v>1681203.4431355933</v>
      </c>
      <c r="L98" s="27">
        <f t="shared" si="24"/>
        <v>651970.69524798309</v>
      </c>
      <c r="M98" s="27">
        <v>0</v>
      </c>
      <c r="N98" s="27">
        <f t="shared" si="25"/>
        <v>2333174.1383835766</v>
      </c>
      <c r="O98" s="27">
        <v>0</v>
      </c>
      <c r="P98" s="27">
        <f t="shared" si="26"/>
        <v>2333174.1383835766</v>
      </c>
    </row>
    <row r="99" spans="1:16" ht="13.5" customHeight="1">
      <c r="A99" s="24" t="s">
        <v>86</v>
      </c>
      <c r="B99" s="25">
        <v>25004</v>
      </c>
      <c r="C99" s="21">
        <v>974.83</v>
      </c>
      <c r="D99" s="21">
        <v>0.2</v>
      </c>
      <c r="E99" s="26">
        <v>16</v>
      </c>
      <c r="F99" s="26">
        <f t="shared" si="18"/>
        <v>15</v>
      </c>
      <c r="G99" s="26">
        <f t="shared" si="19"/>
        <v>65.00200000000001</v>
      </c>
      <c r="H99" s="26">
        <f t="shared" si="20"/>
        <v>1.0666666666666667</v>
      </c>
      <c r="I99" s="26">
        <f t="shared" si="21"/>
        <v>66.068666666666672</v>
      </c>
      <c r="J99" s="27">
        <f t="shared" si="22"/>
        <v>80038.849800000011</v>
      </c>
      <c r="K99" s="27">
        <f t="shared" si="23"/>
        <v>5288060.0878196014</v>
      </c>
      <c r="L99" s="27">
        <f t="shared" si="24"/>
        <v>2050709.7020564412</v>
      </c>
      <c r="M99" s="27">
        <v>0</v>
      </c>
      <c r="N99" s="27">
        <f t="shared" si="25"/>
        <v>7338769.7898760429</v>
      </c>
      <c r="O99" s="27">
        <v>0</v>
      </c>
      <c r="P99" s="27">
        <f t="shared" si="26"/>
        <v>7338769.7898760429</v>
      </c>
    </row>
    <row r="100" spans="1:16" ht="14.25" customHeight="1">
      <c r="A100" s="24" t="s">
        <v>94</v>
      </c>
      <c r="B100" s="25">
        <v>29004</v>
      </c>
      <c r="C100" s="21">
        <v>483.54</v>
      </c>
      <c r="D100" s="21">
        <v>0</v>
      </c>
      <c r="E100" s="26">
        <v>5.75</v>
      </c>
      <c r="F100" s="26">
        <f t="shared" si="18"/>
        <v>14.12655</v>
      </c>
      <c r="G100" s="26">
        <f t="shared" si="19"/>
        <v>34.229164233305376</v>
      </c>
      <c r="H100" s="26">
        <f t="shared" si="20"/>
        <v>0.4070349802322577</v>
      </c>
      <c r="I100" s="26">
        <f t="shared" si="21"/>
        <v>34.636199213537637</v>
      </c>
      <c r="J100" s="27">
        <f t="shared" si="22"/>
        <v>80038.849800000011</v>
      </c>
      <c r="K100" s="27">
        <f t="shared" si="23"/>
        <v>2772241.5464952174</v>
      </c>
      <c r="L100" s="27">
        <f t="shared" si="24"/>
        <v>1075075.2717308453</v>
      </c>
      <c r="M100" s="27">
        <v>0</v>
      </c>
      <c r="N100" s="27">
        <f t="shared" si="25"/>
        <v>3847316.8182260627</v>
      </c>
      <c r="O100" s="27">
        <v>0</v>
      </c>
      <c r="P100" s="27">
        <f t="shared" si="26"/>
        <v>3847316.8182260627</v>
      </c>
    </row>
    <row r="101" spans="1:16" ht="13.5" customHeight="1">
      <c r="A101" s="24" t="s">
        <v>69</v>
      </c>
      <c r="B101" s="25">
        <v>17002</v>
      </c>
      <c r="C101" s="21">
        <v>2636.43</v>
      </c>
      <c r="D101" s="21">
        <v>0</v>
      </c>
      <c r="E101" s="26">
        <v>29.25</v>
      </c>
      <c r="F101" s="26">
        <f t="shared" si="18"/>
        <v>15</v>
      </c>
      <c r="G101" s="26">
        <f t="shared" si="19"/>
        <v>175.762</v>
      </c>
      <c r="H101" s="26">
        <f t="shared" si="20"/>
        <v>1.95</v>
      </c>
      <c r="I101" s="26">
        <f t="shared" si="21"/>
        <v>177.71199999999999</v>
      </c>
      <c r="J101" s="27">
        <f t="shared" si="22"/>
        <v>80038.849800000011</v>
      </c>
      <c r="K101" s="27">
        <f t="shared" si="23"/>
        <v>14223864.075657601</v>
      </c>
      <c r="L101" s="27">
        <f t="shared" si="24"/>
        <v>5516014.488540017</v>
      </c>
      <c r="M101" s="27">
        <v>0</v>
      </c>
      <c r="N101" s="27">
        <f t="shared" si="25"/>
        <v>19739878.564197619</v>
      </c>
      <c r="O101" s="27">
        <v>0</v>
      </c>
      <c r="P101" s="27">
        <f t="shared" si="26"/>
        <v>19739878.564197619</v>
      </c>
    </row>
    <row r="102" spans="1:16" ht="13.5" customHeight="1">
      <c r="A102" s="24" t="s">
        <v>172</v>
      </c>
      <c r="B102" s="25">
        <v>62006</v>
      </c>
      <c r="C102" s="21">
        <v>598.72</v>
      </c>
      <c r="D102" s="21">
        <v>0.1</v>
      </c>
      <c r="E102" s="26">
        <v>0</v>
      </c>
      <c r="F102" s="26">
        <f t="shared" ref="F102:F111" si="27">IF((C102+D102)&lt;200,12,IF((C102+D102)&gt;600,15,((C102+D102)*0.0075)+10.5))</f>
        <v>14.991150000000001</v>
      </c>
      <c r="G102" s="26">
        <f t="shared" ref="G102:G133" si="28">(C102+D102)/F102</f>
        <v>39.944900824819975</v>
      </c>
      <c r="H102" s="26">
        <f t="shared" ref="H102:H133" si="29">E102/F102</f>
        <v>0</v>
      </c>
      <c r="I102" s="26">
        <f t="shared" ref="I102:I133" si="30">G102+H102</f>
        <v>39.944900824819975</v>
      </c>
      <c r="J102" s="27">
        <f t="shared" ref="J102:J133" si="31">$J$4*1.29</f>
        <v>80038.849800000011</v>
      </c>
      <c r="K102" s="27">
        <f t="shared" ref="K102:K133" si="32">I102*J102</f>
        <v>3197143.9173936625</v>
      </c>
      <c r="L102" s="27">
        <f t="shared" ref="L102:L133" si="33">K102*0.3878</f>
        <v>1239852.4111652623</v>
      </c>
      <c r="M102" s="27">
        <v>0</v>
      </c>
      <c r="N102" s="27">
        <f t="shared" ref="N102:N133" si="34">K102+L102+M102</f>
        <v>4436996.3285589246</v>
      </c>
      <c r="O102" s="27">
        <v>0</v>
      </c>
      <c r="P102" s="27">
        <f t="shared" ref="P102:P133" si="35">IF(O102=0,N102,O102)</f>
        <v>4436996.3285589246</v>
      </c>
    </row>
    <row r="103" spans="1:16" ht="13.5" customHeight="1">
      <c r="A103" s="24" t="s">
        <v>121</v>
      </c>
      <c r="B103" s="25">
        <v>43002</v>
      </c>
      <c r="C103" s="21">
        <v>257</v>
      </c>
      <c r="D103" s="21">
        <v>0</v>
      </c>
      <c r="E103" s="26">
        <v>3.25</v>
      </c>
      <c r="F103" s="26">
        <f t="shared" si="27"/>
        <v>12.4275</v>
      </c>
      <c r="G103" s="26">
        <f t="shared" si="28"/>
        <v>20.679943673305171</v>
      </c>
      <c r="H103" s="26">
        <f t="shared" si="29"/>
        <v>0.26151679742506539</v>
      </c>
      <c r="I103" s="26">
        <f t="shared" si="30"/>
        <v>20.941460470730238</v>
      </c>
      <c r="J103" s="27">
        <f t="shared" si="31"/>
        <v>80038.849800000011</v>
      </c>
      <c r="K103" s="27">
        <f t="shared" si="32"/>
        <v>1676130.4092094151</v>
      </c>
      <c r="L103" s="27">
        <f t="shared" si="33"/>
        <v>650003.37269141118</v>
      </c>
      <c r="M103" s="27">
        <v>0</v>
      </c>
      <c r="N103" s="27">
        <f t="shared" si="34"/>
        <v>2326133.7819008264</v>
      </c>
      <c r="O103" s="27">
        <v>0</v>
      </c>
      <c r="P103" s="27">
        <f t="shared" si="35"/>
        <v>2326133.7819008264</v>
      </c>
    </row>
    <row r="104" spans="1:16" ht="13.5" customHeight="1">
      <c r="A104" s="24" t="s">
        <v>70</v>
      </c>
      <c r="B104" s="25">
        <v>17003</v>
      </c>
      <c r="C104" s="21">
        <v>244</v>
      </c>
      <c r="D104" s="21">
        <v>0</v>
      </c>
      <c r="E104" s="26">
        <v>0.25</v>
      </c>
      <c r="F104" s="26">
        <f t="shared" si="27"/>
        <v>12.33</v>
      </c>
      <c r="G104" s="26">
        <f t="shared" si="28"/>
        <v>19.789132197891323</v>
      </c>
      <c r="H104" s="26">
        <f t="shared" si="29"/>
        <v>2.02757502027575E-2</v>
      </c>
      <c r="I104" s="26">
        <f t="shared" si="30"/>
        <v>19.80940794809408</v>
      </c>
      <c r="J104" s="27">
        <f t="shared" si="31"/>
        <v>80038.849800000011</v>
      </c>
      <c r="K104" s="27">
        <f t="shared" si="32"/>
        <v>1585522.2273844285</v>
      </c>
      <c r="L104" s="27">
        <f t="shared" si="33"/>
        <v>614865.51977968134</v>
      </c>
      <c r="M104" s="27">
        <v>0</v>
      </c>
      <c r="N104" s="27">
        <f t="shared" si="34"/>
        <v>2200387.7471641097</v>
      </c>
      <c r="O104" s="27">
        <v>0</v>
      </c>
      <c r="P104" s="27">
        <f t="shared" si="35"/>
        <v>2200387.7471641097</v>
      </c>
    </row>
    <row r="105" spans="1:16" ht="13.5" customHeight="1">
      <c r="A105" s="24" t="s">
        <v>142</v>
      </c>
      <c r="B105" s="25">
        <v>51003</v>
      </c>
      <c r="C105" s="21">
        <v>280.08</v>
      </c>
      <c r="D105" s="21">
        <v>0</v>
      </c>
      <c r="E105" s="26">
        <v>0</v>
      </c>
      <c r="F105" s="26">
        <f t="shared" si="27"/>
        <v>12.6006</v>
      </c>
      <c r="G105" s="26">
        <f t="shared" si="28"/>
        <v>22.227512975572591</v>
      </c>
      <c r="H105" s="26">
        <f t="shared" si="29"/>
        <v>0</v>
      </c>
      <c r="I105" s="26">
        <f t="shared" si="30"/>
        <v>22.227512975572591</v>
      </c>
      <c r="J105" s="27">
        <f t="shared" si="31"/>
        <v>80038.849800000011</v>
      </c>
      <c r="K105" s="27">
        <f t="shared" si="32"/>
        <v>1779064.5724794059</v>
      </c>
      <c r="L105" s="27">
        <f t="shared" si="33"/>
        <v>689921.24120751361</v>
      </c>
      <c r="M105" s="27">
        <v>0</v>
      </c>
      <c r="N105" s="27">
        <f t="shared" si="34"/>
        <v>2468985.8136869194</v>
      </c>
      <c r="O105" s="27">
        <v>0</v>
      </c>
      <c r="P105" s="27">
        <f t="shared" si="35"/>
        <v>2468985.8136869194</v>
      </c>
    </row>
    <row r="106" spans="1:16" ht="13.5" customHeight="1">
      <c r="A106" s="24" t="s">
        <v>50</v>
      </c>
      <c r="B106" s="25">
        <v>9002</v>
      </c>
      <c r="C106" s="21">
        <v>215</v>
      </c>
      <c r="D106" s="21">
        <v>0.8</v>
      </c>
      <c r="E106" s="26">
        <v>0</v>
      </c>
      <c r="F106" s="26">
        <f t="shared" si="27"/>
        <v>12.118500000000001</v>
      </c>
      <c r="G106" s="26">
        <f t="shared" si="28"/>
        <v>17.807484424640013</v>
      </c>
      <c r="H106" s="26">
        <f t="shared" si="29"/>
        <v>0</v>
      </c>
      <c r="I106" s="26">
        <f t="shared" si="30"/>
        <v>17.807484424640013</v>
      </c>
      <c r="J106" s="27">
        <f t="shared" si="31"/>
        <v>80038.849800000011</v>
      </c>
      <c r="K106" s="27">
        <f t="shared" si="32"/>
        <v>1425290.5711796016</v>
      </c>
      <c r="L106" s="27">
        <f t="shared" si="33"/>
        <v>552727.68350344943</v>
      </c>
      <c r="M106" s="27">
        <v>0</v>
      </c>
      <c r="N106" s="27">
        <f t="shared" si="34"/>
        <v>1978018.254683051</v>
      </c>
      <c r="O106" s="27">
        <v>0</v>
      </c>
      <c r="P106" s="27">
        <f t="shared" si="35"/>
        <v>1978018.254683051</v>
      </c>
    </row>
    <row r="107" spans="1:16" ht="13.5" customHeight="1">
      <c r="A107" s="24" t="s">
        <v>158</v>
      </c>
      <c r="B107" s="25">
        <v>56007</v>
      </c>
      <c r="C107" s="21">
        <v>374.1</v>
      </c>
      <c r="D107" s="21">
        <v>0</v>
      </c>
      <c r="E107" s="26">
        <v>4.25</v>
      </c>
      <c r="F107" s="26">
        <f t="shared" si="27"/>
        <v>13.30575</v>
      </c>
      <c r="G107" s="26">
        <f t="shared" si="28"/>
        <v>28.115664280480246</v>
      </c>
      <c r="H107" s="26">
        <f t="shared" si="29"/>
        <v>0.319410781053304</v>
      </c>
      <c r="I107" s="26">
        <f t="shared" si="30"/>
        <v>28.435075061533549</v>
      </c>
      <c r="J107" s="27">
        <f t="shared" si="31"/>
        <v>80038.849800000011</v>
      </c>
      <c r="K107" s="27">
        <f t="shared" si="32"/>
        <v>2275910.7019018098</v>
      </c>
      <c r="L107" s="27">
        <f t="shared" si="33"/>
        <v>882598.1701975218</v>
      </c>
      <c r="M107" s="27">
        <v>0</v>
      </c>
      <c r="N107" s="27">
        <f t="shared" si="34"/>
        <v>3158508.8720993316</v>
      </c>
      <c r="O107" s="27">
        <v>0</v>
      </c>
      <c r="P107" s="27">
        <f t="shared" si="35"/>
        <v>3158508.8720993316</v>
      </c>
    </row>
    <row r="108" spans="1:16" ht="13.5" customHeight="1">
      <c r="A108" s="24" t="s">
        <v>83</v>
      </c>
      <c r="B108" s="25">
        <v>23003</v>
      </c>
      <c r="C108" s="21">
        <v>113</v>
      </c>
      <c r="D108" s="21">
        <v>0</v>
      </c>
      <c r="E108" s="26">
        <v>0</v>
      </c>
      <c r="F108" s="26">
        <f t="shared" si="27"/>
        <v>12</v>
      </c>
      <c r="G108" s="26">
        <f t="shared" si="28"/>
        <v>9.4166666666666661</v>
      </c>
      <c r="H108" s="26">
        <f t="shared" si="29"/>
        <v>0</v>
      </c>
      <c r="I108" s="26">
        <f t="shared" si="30"/>
        <v>9.4166666666666661</v>
      </c>
      <c r="J108" s="27">
        <f t="shared" si="31"/>
        <v>80038.849800000011</v>
      </c>
      <c r="K108" s="27">
        <f t="shared" si="32"/>
        <v>753699.16895000008</v>
      </c>
      <c r="L108" s="27">
        <f t="shared" si="33"/>
        <v>292284.53771881002</v>
      </c>
      <c r="M108" s="27">
        <v>0</v>
      </c>
      <c r="N108" s="27">
        <f t="shared" si="34"/>
        <v>1045983.7066688101</v>
      </c>
      <c r="O108" s="27">
        <v>0</v>
      </c>
      <c r="P108" s="27">
        <f t="shared" si="35"/>
        <v>1045983.7066688101</v>
      </c>
    </row>
    <row r="109" spans="1:16" ht="13.5" customHeight="1">
      <c r="A109" s="24" t="s">
        <v>176</v>
      </c>
      <c r="B109" s="25">
        <v>65001</v>
      </c>
      <c r="C109" s="21">
        <v>1632.22</v>
      </c>
      <c r="D109" s="21">
        <v>0.1</v>
      </c>
      <c r="E109" s="26">
        <v>0.5</v>
      </c>
      <c r="F109" s="26">
        <f t="shared" si="27"/>
        <v>15</v>
      </c>
      <c r="G109" s="26">
        <f t="shared" si="28"/>
        <v>108.82133333333333</v>
      </c>
      <c r="H109" s="26">
        <f t="shared" si="29"/>
        <v>3.3333333333333333E-2</v>
      </c>
      <c r="I109" s="26">
        <f t="shared" si="30"/>
        <v>108.85466666666666</v>
      </c>
      <c r="J109" s="27">
        <f t="shared" si="31"/>
        <v>80038.849800000011</v>
      </c>
      <c r="K109" s="27">
        <f t="shared" si="32"/>
        <v>8712602.3153624013</v>
      </c>
      <c r="L109" s="27">
        <f t="shared" si="33"/>
        <v>3378747.177897539</v>
      </c>
      <c r="M109" s="27">
        <v>0</v>
      </c>
      <c r="N109" s="27">
        <f t="shared" si="34"/>
        <v>12091349.49325994</v>
      </c>
      <c r="O109" s="27">
        <v>0</v>
      </c>
      <c r="P109" s="27">
        <f t="shared" si="35"/>
        <v>12091349.49325994</v>
      </c>
    </row>
    <row r="110" spans="1:16" ht="13.5" customHeight="1">
      <c r="A110" s="24" t="s">
        <v>112</v>
      </c>
      <c r="B110" s="25">
        <v>39006</v>
      </c>
      <c r="C110" s="21">
        <v>274</v>
      </c>
      <c r="D110" s="21">
        <v>0</v>
      </c>
      <c r="E110" s="26">
        <v>6.75</v>
      </c>
      <c r="F110" s="26">
        <f t="shared" si="27"/>
        <v>12.555</v>
      </c>
      <c r="G110" s="26">
        <f t="shared" si="28"/>
        <v>21.823974512146556</v>
      </c>
      <c r="H110" s="26">
        <f t="shared" si="29"/>
        <v>0.5376344086021505</v>
      </c>
      <c r="I110" s="26">
        <f t="shared" si="30"/>
        <v>22.361608920748708</v>
      </c>
      <c r="J110" s="27">
        <f t="shared" si="31"/>
        <v>80038.849800000011</v>
      </c>
      <c r="K110" s="27">
        <f t="shared" si="32"/>
        <v>1789797.4576941461</v>
      </c>
      <c r="L110" s="27">
        <f t="shared" si="33"/>
        <v>694083.4540937898</v>
      </c>
      <c r="M110" s="27">
        <v>0</v>
      </c>
      <c r="N110" s="27">
        <f t="shared" si="34"/>
        <v>2483880.911787936</v>
      </c>
      <c r="O110" s="27">
        <v>0</v>
      </c>
      <c r="P110" s="27">
        <f t="shared" si="35"/>
        <v>2483880.911787936</v>
      </c>
    </row>
    <row r="111" spans="1:16" ht="13.5" customHeight="1">
      <c r="A111" s="24" t="s">
        <v>165</v>
      </c>
      <c r="B111" s="25">
        <v>60004</v>
      </c>
      <c r="C111" s="21">
        <v>453.78</v>
      </c>
      <c r="D111" s="21">
        <v>0</v>
      </c>
      <c r="E111" s="26">
        <v>3</v>
      </c>
      <c r="F111" s="26">
        <f t="shared" si="27"/>
        <v>13.90335</v>
      </c>
      <c r="G111" s="26">
        <f t="shared" si="28"/>
        <v>32.63817712997227</v>
      </c>
      <c r="H111" s="26">
        <f t="shared" si="29"/>
        <v>0.21577533472148799</v>
      </c>
      <c r="I111" s="26">
        <f t="shared" si="30"/>
        <v>32.853952464693755</v>
      </c>
      <c r="J111" s="27">
        <f t="shared" si="31"/>
        <v>80038.849800000011</v>
      </c>
      <c r="K111" s="27">
        <f t="shared" si="32"/>
        <v>2629592.5666579637</v>
      </c>
      <c r="L111" s="27">
        <f t="shared" si="33"/>
        <v>1019755.9973499583</v>
      </c>
      <c r="M111" s="27">
        <v>0</v>
      </c>
      <c r="N111" s="27">
        <f t="shared" si="34"/>
        <v>3649348.5640079221</v>
      </c>
      <c r="O111" s="27">
        <v>0</v>
      </c>
      <c r="P111" s="27">
        <f t="shared" si="35"/>
        <v>3649348.5640079221</v>
      </c>
    </row>
    <row r="112" spans="1:16" ht="13.5" customHeight="1">
      <c r="A112" s="24" t="s">
        <v>101</v>
      </c>
      <c r="B112" s="25">
        <v>33003</v>
      </c>
      <c r="C112" s="21">
        <v>535.20000000000005</v>
      </c>
      <c r="D112" s="21">
        <v>0.1</v>
      </c>
      <c r="E112" s="26">
        <v>5.5</v>
      </c>
      <c r="F112" s="42">
        <f>(((C112+D112-26.18))*0.0075)+10.5</f>
        <v>14.3184</v>
      </c>
      <c r="G112" s="26">
        <f t="shared" si="28"/>
        <v>37.385462062800315</v>
      </c>
      <c r="H112" s="26">
        <f t="shared" si="29"/>
        <v>0.38412113085260924</v>
      </c>
      <c r="I112" s="26">
        <f t="shared" si="30"/>
        <v>37.769583193652927</v>
      </c>
      <c r="J112" s="27">
        <f t="shared" si="31"/>
        <v>80038.849800000011</v>
      </c>
      <c r="K112" s="27">
        <f t="shared" si="32"/>
        <v>3023033.9962453912</v>
      </c>
      <c r="L112" s="27">
        <f t="shared" si="33"/>
        <v>1172332.5837439627</v>
      </c>
      <c r="M112" s="27">
        <v>0</v>
      </c>
      <c r="N112" s="27">
        <f t="shared" si="34"/>
        <v>4195366.5799893541</v>
      </c>
      <c r="O112" s="27">
        <v>0</v>
      </c>
      <c r="P112" s="27">
        <f t="shared" si="35"/>
        <v>4195366.5799893541</v>
      </c>
    </row>
    <row r="113" spans="1:17" ht="13.5" customHeight="1">
      <c r="A113" s="24" t="s">
        <v>98</v>
      </c>
      <c r="B113" s="25">
        <v>32002</v>
      </c>
      <c r="C113" s="21">
        <v>2761.1</v>
      </c>
      <c r="D113" s="21">
        <v>0.1</v>
      </c>
      <c r="E113" s="26">
        <v>5.5</v>
      </c>
      <c r="F113" s="42">
        <f>IF((C113+D113)&lt;200,12,IF((C113+D113)&gt;600,15,((C113+D113)*0.0075)+10.5))</f>
        <v>15</v>
      </c>
      <c r="G113" s="26">
        <f t="shared" si="28"/>
        <v>184.07999999999998</v>
      </c>
      <c r="H113" s="26">
        <f t="shared" si="29"/>
        <v>0.36666666666666664</v>
      </c>
      <c r="I113" s="26">
        <f t="shared" si="30"/>
        <v>184.44666666666666</v>
      </c>
      <c r="J113" s="27">
        <f t="shared" si="31"/>
        <v>80038.849800000011</v>
      </c>
      <c r="K113" s="27">
        <f t="shared" si="32"/>
        <v>14762899.049444001</v>
      </c>
      <c r="L113" s="27">
        <f t="shared" si="33"/>
        <v>5725052.2513743835</v>
      </c>
      <c r="M113" s="27">
        <v>12130</v>
      </c>
      <c r="N113" s="27">
        <f t="shared" si="34"/>
        <v>20500081.300818384</v>
      </c>
      <c r="O113" s="27">
        <v>0</v>
      </c>
      <c r="P113" s="27">
        <f t="shared" si="35"/>
        <v>20500081.300818384</v>
      </c>
    </row>
    <row r="114" spans="1:17" ht="13.5" customHeight="1">
      <c r="A114" s="24" t="s">
        <v>30</v>
      </c>
      <c r="B114" s="25">
        <v>1001</v>
      </c>
      <c r="C114" s="21">
        <v>266.5</v>
      </c>
      <c r="D114" s="21">
        <v>0</v>
      </c>
      <c r="E114" s="26">
        <v>9.5</v>
      </c>
      <c r="F114" s="42">
        <f>(((C114+D114-19))*0.0075)+10.5</f>
        <v>12.356249999999999</v>
      </c>
      <c r="G114" s="26">
        <f t="shared" si="28"/>
        <v>21.568032372281234</v>
      </c>
      <c r="H114" s="26">
        <f t="shared" si="29"/>
        <v>0.76884167931208902</v>
      </c>
      <c r="I114" s="26">
        <f t="shared" si="30"/>
        <v>22.336874051593323</v>
      </c>
      <c r="J114" s="27">
        <f t="shared" si="31"/>
        <v>80038.849800000011</v>
      </c>
      <c r="K114" s="27">
        <f t="shared" si="32"/>
        <v>1787817.7072169958</v>
      </c>
      <c r="L114" s="27">
        <f t="shared" si="33"/>
        <v>693315.7068587509</v>
      </c>
      <c r="M114" s="27">
        <v>0</v>
      </c>
      <c r="N114" s="27">
        <f t="shared" si="34"/>
        <v>2481133.4140757467</v>
      </c>
      <c r="O114" s="27">
        <v>0</v>
      </c>
      <c r="P114" s="27">
        <f t="shared" si="35"/>
        <v>2481133.4140757467</v>
      </c>
    </row>
    <row r="115" spans="1:17" ht="13.5" customHeight="1">
      <c r="A115" s="24" t="s">
        <v>54</v>
      </c>
      <c r="B115" s="25">
        <v>11005</v>
      </c>
      <c r="C115" s="21">
        <v>524.45000000000005</v>
      </c>
      <c r="D115" s="21">
        <v>0</v>
      </c>
      <c r="E115" s="26">
        <v>4.5</v>
      </c>
      <c r="F115" s="42">
        <f t="shared" ref="F115:F153" si="36">IF((C115+D115)&lt;200,12,IF((C115+D115)&gt;600,15,((C115+D115)*0.0075)+10.5))</f>
        <v>14.433375</v>
      </c>
      <c r="G115" s="26">
        <f t="shared" si="28"/>
        <v>36.33592281777478</v>
      </c>
      <c r="H115" s="26">
        <f t="shared" si="29"/>
        <v>0.31177739094286677</v>
      </c>
      <c r="I115" s="26">
        <f t="shared" si="30"/>
        <v>36.647700208717644</v>
      </c>
      <c r="J115" s="27">
        <f t="shared" si="31"/>
        <v>80038.849800000011</v>
      </c>
      <c r="K115" s="27">
        <f t="shared" si="32"/>
        <v>2933239.7725209808</v>
      </c>
      <c r="L115" s="27">
        <f t="shared" si="33"/>
        <v>1137510.3837836364</v>
      </c>
      <c r="M115" s="27">
        <v>0</v>
      </c>
      <c r="N115" s="27">
        <f t="shared" si="34"/>
        <v>4070750.1563046174</v>
      </c>
      <c r="O115" s="27">
        <v>0</v>
      </c>
      <c r="P115" s="27">
        <f t="shared" si="35"/>
        <v>4070750.1563046174</v>
      </c>
    </row>
    <row r="116" spans="1:17" ht="13.5" customHeight="1">
      <c r="A116" s="24" t="s">
        <v>143</v>
      </c>
      <c r="B116" s="25">
        <v>51004</v>
      </c>
      <c r="C116" s="21">
        <v>12194.82</v>
      </c>
      <c r="D116" s="21">
        <v>0.4</v>
      </c>
      <c r="E116" s="26">
        <v>30</v>
      </c>
      <c r="F116" s="26">
        <f t="shared" si="36"/>
        <v>15</v>
      </c>
      <c r="G116" s="26">
        <f t="shared" si="28"/>
        <v>813.01466666666659</v>
      </c>
      <c r="H116" s="26">
        <f t="shared" si="29"/>
        <v>2</v>
      </c>
      <c r="I116" s="26">
        <f t="shared" si="30"/>
        <v>815.01466666666659</v>
      </c>
      <c r="J116" s="27">
        <f t="shared" si="31"/>
        <v>80038.849800000011</v>
      </c>
      <c r="K116" s="27">
        <f t="shared" si="32"/>
        <v>65232836.490130402</v>
      </c>
      <c r="L116" s="27">
        <f t="shared" si="33"/>
        <v>25297293.990872569</v>
      </c>
      <c r="M116" s="27">
        <v>86679</v>
      </c>
      <c r="N116" s="27">
        <f t="shared" si="34"/>
        <v>90616809.481002972</v>
      </c>
      <c r="O116" s="27">
        <v>0</v>
      </c>
      <c r="P116" s="27">
        <f t="shared" si="35"/>
        <v>90616809.481002972</v>
      </c>
    </row>
    <row r="117" spans="1:17" ht="13.5" customHeight="1">
      <c r="A117" s="24" t="s">
        <v>156</v>
      </c>
      <c r="B117" s="25">
        <v>56004</v>
      </c>
      <c r="C117" s="21">
        <v>499.45</v>
      </c>
      <c r="D117" s="21">
        <v>0</v>
      </c>
      <c r="E117" s="26">
        <v>1.5</v>
      </c>
      <c r="F117" s="26">
        <f t="shared" si="36"/>
        <v>14.245875</v>
      </c>
      <c r="G117" s="26">
        <f t="shared" si="28"/>
        <v>35.059271543516985</v>
      </c>
      <c r="H117" s="26">
        <f t="shared" si="29"/>
        <v>0.10529363763194609</v>
      </c>
      <c r="I117" s="26">
        <f t="shared" si="30"/>
        <v>35.16456518114893</v>
      </c>
      <c r="J117" s="27">
        <f t="shared" si="31"/>
        <v>80038.849800000011</v>
      </c>
      <c r="K117" s="27">
        <f t="shared" si="32"/>
        <v>2814531.3508162894</v>
      </c>
      <c r="L117" s="27">
        <f t="shared" si="33"/>
        <v>1091475.2578465571</v>
      </c>
      <c r="M117" s="27">
        <v>0</v>
      </c>
      <c r="N117" s="27">
        <f t="shared" si="34"/>
        <v>3906006.6086628465</v>
      </c>
      <c r="O117" s="27">
        <v>0</v>
      </c>
      <c r="P117" s="27">
        <f t="shared" si="35"/>
        <v>3906006.6086628465</v>
      </c>
    </row>
    <row r="118" spans="1:17" ht="13.5" customHeight="1">
      <c r="A118" s="24" t="s">
        <v>150</v>
      </c>
      <c r="B118" s="25">
        <v>54004</v>
      </c>
      <c r="C118" s="21">
        <v>225</v>
      </c>
      <c r="D118" s="21">
        <v>0</v>
      </c>
      <c r="E118" s="26">
        <v>5.75</v>
      </c>
      <c r="F118" s="26">
        <f t="shared" si="36"/>
        <v>12.1875</v>
      </c>
      <c r="G118" s="26">
        <f t="shared" si="28"/>
        <v>18.46153846153846</v>
      </c>
      <c r="H118" s="26">
        <f t="shared" si="29"/>
        <v>0.47179487179487178</v>
      </c>
      <c r="I118" s="26">
        <f t="shared" si="30"/>
        <v>18.93333333333333</v>
      </c>
      <c r="J118" s="27">
        <f t="shared" si="31"/>
        <v>80038.849800000011</v>
      </c>
      <c r="K118" s="27">
        <f t="shared" si="32"/>
        <v>1515402.22288</v>
      </c>
      <c r="L118" s="27">
        <f t="shared" si="33"/>
        <v>587672.98203286401</v>
      </c>
      <c r="M118" s="27">
        <v>0</v>
      </c>
      <c r="N118" s="27">
        <f t="shared" si="34"/>
        <v>2103075.2049128641</v>
      </c>
      <c r="O118" s="27">
        <v>0</v>
      </c>
      <c r="P118" s="27">
        <f t="shared" si="35"/>
        <v>2103075.2049128641</v>
      </c>
      <c r="Q118" s="28"/>
    </row>
    <row r="119" spans="1:17" ht="13.5" customHeight="1">
      <c r="A119" s="24" t="s">
        <v>154</v>
      </c>
      <c r="B119" s="25">
        <v>55005</v>
      </c>
      <c r="C119" s="21">
        <v>205</v>
      </c>
      <c r="D119" s="21">
        <v>0</v>
      </c>
      <c r="E119" s="26">
        <v>5</v>
      </c>
      <c r="F119" s="26">
        <f t="shared" si="36"/>
        <v>12.0375</v>
      </c>
      <c r="G119" s="26">
        <f t="shared" si="28"/>
        <v>17.030114226375908</v>
      </c>
      <c r="H119" s="26">
        <f t="shared" si="29"/>
        <v>0.4153686396677051</v>
      </c>
      <c r="I119" s="26">
        <f t="shared" si="30"/>
        <v>17.445482866043612</v>
      </c>
      <c r="J119" s="27">
        <f t="shared" si="31"/>
        <v>80038.849800000011</v>
      </c>
      <c r="K119" s="27">
        <f t="shared" si="32"/>
        <v>1396316.3828037384</v>
      </c>
      <c r="L119" s="27">
        <f t="shared" si="33"/>
        <v>541491.49325128971</v>
      </c>
      <c r="M119" s="27">
        <v>0</v>
      </c>
      <c r="N119" s="27">
        <f t="shared" si="34"/>
        <v>1937807.8760550281</v>
      </c>
      <c r="O119" s="27">
        <v>0</v>
      </c>
      <c r="P119" s="27">
        <f t="shared" si="35"/>
        <v>1937807.8760550281</v>
      </c>
    </row>
    <row r="120" spans="1:17" ht="13.5" customHeight="1">
      <c r="A120" s="24" t="s">
        <v>38</v>
      </c>
      <c r="B120" s="25">
        <v>4003</v>
      </c>
      <c r="C120" s="21">
        <v>241.39</v>
      </c>
      <c r="D120" s="21">
        <v>0</v>
      </c>
      <c r="E120" s="26">
        <v>0</v>
      </c>
      <c r="F120" s="26">
        <f t="shared" si="36"/>
        <v>12.310425</v>
      </c>
      <c r="G120" s="26">
        <f t="shared" si="28"/>
        <v>19.608583781632234</v>
      </c>
      <c r="H120" s="26">
        <f t="shared" si="29"/>
        <v>0</v>
      </c>
      <c r="I120" s="26">
        <f t="shared" si="30"/>
        <v>19.608583781632234</v>
      </c>
      <c r="J120" s="27">
        <f t="shared" si="31"/>
        <v>80038.849800000011</v>
      </c>
      <c r="K120" s="27">
        <f t="shared" si="32"/>
        <v>1569448.4920887786</v>
      </c>
      <c r="L120" s="27">
        <f t="shared" si="33"/>
        <v>608632.12523202831</v>
      </c>
      <c r="M120" s="27">
        <v>0</v>
      </c>
      <c r="N120" s="27">
        <f t="shared" si="34"/>
        <v>2178080.6173208067</v>
      </c>
      <c r="O120" s="27">
        <v>0</v>
      </c>
      <c r="P120" s="27">
        <f t="shared" si="35"/>
        <v>2178080.6173208067</v>
      </c>
    </row>
    <row r="121" spans="1:17" ht="13.5" customHeight="1">
      <c r="A121" s="24" t="s">
        <v>171</v>
      </c>
      <c r="B121" s="25">
        <v>62005</v>
      </c>
      <c r="C121" s="21">
        <v>181</v>
      </c>
      <c r="D121" s="21">
        <v>0</v>
      </c>
      <c r="E121" s="26">
        <v>0.5</v>
      </c>
      <c r="F121" s="26">
        <f t="shared" si="36"/>
        <v>12</v>
      </c>
      <c r="G121" s="26">
        <f t="shared" si="28"/>
        <v>15.083333333333334</v>
      </c>
      <c r="H121" s="26">
        <f t="shared" si="29"/>
        <v>4.1666666666666664E-2</v>
      </c>
      <c r="I121" s="26">
        <f t="shared" si="30"/>
        <v>15.125</v>
      </c>
      <c r="J121" s="27">
        <f t="shared" si="31"/>
        <v>80038.849800000011</v>
      </c>
      <c r="K121" s="27">
        <f t="shared" si="32"/>
        <v>1210587.6032250002</v>
      </c>
      <c r="L121" s="27">
        <f t="shared" si="33"/>
        <v>469465.87253065506</v>
      </c>
      <c r="M121" s="27">
        <v>0</v>
      </c>
      <c r="N121" s="27">
        <f t="shared" si="34"/>
        <v>1680053.4757556552</v>
      </c>
      <c r="O121" s="27">
        <v>0</v>
      </c>
      <c r="P121" s="27">
        <f t="shared" si="35"/>
        <v>1680053.4757556552</v>
      </c>
    </row>
    <row r="122" spans="1:17" ht="13.5" customHeight="1">
      <c r="A122" s="24" t="s">
        <v>135</v>
      </c>
      <c r="B122" s="25">
        <v>49005</v>
      </c>
      <c r="C122" s="21">
        <v>24330.61</v>
      </c>
      <c r="D122" s="21">
        <v>1.2000000000000002</v>
      </c>
      <c r="E122" s="26">
        <v>524.25</v>
      </c>
      <c r="F122" s="26">
        <f t="shared" si="36"/>
        <v>15</v>
      </c>
      <c r="G122" s="26">
        <f t="shared" si="28"/>
        <v>1622.1206666666667</v>
      </c>
      <c r="H122" s="26">
        <f t="shared" si="29"/>
        <v>34.950000000000003</v>
      </c>
      <c r="I122" s="26">
        <f t="shared" si="30"/>
        <v>1657.0706666666667</v>
      </c>
      <c r="J122" s="27">
        <f t="shared" si="31"/>
        <v>80038.849800000011</v>
      </c>
      <c r="K122" s="27">
        <f t="shared" si="32"/>
        <v>132630030.19731922</v>
      </c>
      <c r="L122" s="27">
        <f t="shared" si="33"/>
        <v>51433925.710520394</v>
      </c>
      <c r="M122" s="27">
        <v>103279</v>
      </c>
      <c r="N122" s="27">
        <f t="shared" si="34"/>
        <v>184167234.90783963</v>
      </c>
      <c r="O122" s="27">
        <v>0</v>
      </c>
      <c r="P122" s="27">
        <f t="shared" si="35"/>
        <v>184167234.90783963</v>
      </c>
    </row>
    <row r="123" spans="1:17" ht="13.5" customHeight="1">
      <c r="A123" s="24" t="s">
        <v>41</v>
      </c>
      <c r="B123" s="25">
        <v>5005</v>
      </c>
      <c r="C123" s="21">
        <v>743.88</v>
      </c>
      <c r="D123" s="21">
        <v>0</v>
      </c>
      <c r="E123" s="26">
        <v>1.5</v>
      </c>
      <c r="F123" s="26">
        <f t="shared" si="36"/>
        <v>15</v>
      </c>
      <c r="G123" s="26">
        <f t="shared" si="28"/>
        <v>49.591999999999999</v>
      </c>
      <c r="H123" s="26">
        <f t="shared" si="29"/>
        <v>0.1</v>
      </c>
      <c r="I123" s="26">
        <f t="shared" si="30"/>
        <v>49.692</v>
      </c>
      <c r="J123" s="27">
        <f t="shared" si="31"/>
        <v>80038.849800000011</v>
      </c>
      <c r="K123" s="27">
        <f t="shared" si="32"/>
        <v>3977290.5242616003</v>
      </c>
      <c r="L123" s="27">
        <f t="shared" si="33"/>
        <v>1542393.2653086486</v>
      </c>
      <c r="M123" s="27">
        <v>0</v>
      </c>
      <c r="N123" s="27">
        <f t="shared" si="34"/>
        <v>5519683.7895702487</v>
      </c>
      <c r="O123" s="27">
        <v>0</v>
      </c>
      <c r="P123" s="27">
        <f t="shared" si="35"/>
        <v>5519683.7895702487</v>
      </c>
    </row>
    <row r="124" spans="1:17" ht="13.5" customHeight="1">
      <c r="A124" s="24" t="s">
        <v>149</v>
      </c>
      <c r="B124" s="25">
        <v>54002</v>
      </c>
      <c r="C124" s="21">
        <v>954.15</v>
      </c>
      <c r="D124" s="21">
        <v>0.2</v>
      </c>
      <c r="E124" s="26">
        <v>5.25</v>
      </c>
      <c r="F124" s="26">
        <f t="shared" si="36"/>
        <v>15</v>
      </c>
      <c r="G124" s="26">
        <f t="shared" si="28"/>
        <v>63.623333333333335</v>
      </c>
      <c r="H124" s="26">
        <f t="shared" si="29"/>
        <v>0.35</v>
      </c>
      <c r="I124" s="26">
        <f t="shared" si="30"/>
        <v>63.973333333333336</v>
      </c>
      <c r="J124" s="27">
        <f t="shared" si="31"/>
        <v>80038.849800000011</v>
      </c>
      <c r="K124" s="27">
        <f t="shared" si="32"/>
        <v>5120352.017872001</v>
      </c>
      <c r="L124" s="27">
        <f t="shared" si="33"/>
        <v>1985672.512530762</v>
      </c>
      <c r="M124" s="27">
        <v>0</v>
      </c>
      <c r="N124" s="27">
        <f t="shared" si="34"/>
        <v>7106024.5304027628</v>
      </c>
      <c r="O124" s="27">
        <v>0</v>
      </c>
      <c r="P124" s="27">
        <f t="shared" si="35"/>
        <v>7106024.5304027628</v>
      </c>
    </row>
    <row r="125" spans="1:17" ht="13.5" customHeight="1">
      <c r="A125" s="24" t="s">
        <v>65</v>
      </c>
      <c r="B125" s="25">
        <v>15003</v>
      </c>
      <c r="C125" s="21">
        <v>175</v>
      </c>
      <c r="D125" s="21">
        <v>0</v>
      </c>
      <c r="E125" s="26">
        <v>0</v>
      </c>
      <c r="F125" s="26">
        <f t="shared" si="36"/>
        <v>12</v>
      </c>
      <c r="G125" s="26">
        <f t="shared" si="28"/>
        <v>14.583333333333334</v>
      </c>
      <c r="H125" s="26">
        <f t="shared" si="29"/>
        <v>0</v>
      </c>
      <c r="I125" s="26">
        <f t="shared" si="30"/>
        <v>14.583333333333334</v>
      </c>
      <c r="J125" s="27">
        <f t="shared" si="31"/>
        <v>80038.849800000011</v>
      </c>
      <c r="K125" s="27">
        <f t="shared" si="32"/>
        <v>1167233.2262500003</v>
      </c>
      <c r="L125" s="27">
        <f t="shared" si="33"/>
        <v>452653.04513975012</v>
      </c>
      <c r="M125" s="27">
        <v>0</v>
      </c>
      <c r="N125" s="27">
        <f t="shared" si="34"/>
        <v>1619886.2713897503</v>
      </c>
      <c r="O125" s="27">
        <v>0</v>
      </c>
      <c r="P125" s="27">
        <f t="shared" si="35"/>
        <v>1619886.2713897503</v>
      </c>
    </row>
    <row r="126" spans="1:17" ht="13.5" customHeight="1">
      <c r="A126" s="24" t="s">
        <v>89</v>
      </c>
      <c r="B126" s="25">
        <v>26005</v>
      </c>
      <c r="C126" s="21">
        <v>79.069999999999993</v>
      </c>
      <c r="D126" s="21">
        <v>0</v>
      </c>
      <c r="E126" s="26">
        <v>0</v>
      </c>
      <c r="F126" s="26">
        <f t="shared" si="36"/>
        <v>12</v>
      </c>
      <c r="G126" s="26">
        <f t="shared" si="28"/>
        <v>6.5891666666666664</v>
      </c>
      <c r="H126" s="26">
        <f t="shared" si="29"/>
        <v>0</v>
      </c>
      <c r="I126" s="26">
        <f t="shared" si="30"/>
        <v>6.5891666666666664</v>
      </c>
      <c r="J126" s="27">
        <f t="shared" si="31"/>
        <v>80038.849800000011</v>
      </c>
      <c r="K126" s="27">
        <f t="shared" si="32"/>
        <v>527389.32114050002</v>
      </c>
      <c r="L126" s="27">
        <f t="shared" si="33"/>
        <v>204521.5787382859</v>
      </c>
      <c r="M126" s="27">
        <v>0</v>
      </c>
      <c r="N126" s="27">
        <f t="shared" si="34"/>
        <v>731910.89987878595</v>
      </c>
      <c r="O126" s="27">
        <v>0</v>
      </c>
      <c r="P126" s="27">
        <f t="shared" si="35"/>
        <v>731910.89987878595</v>
      </c>
    </row>
    <row r="127" spans="1:17" ht="13.5" customHeight="1">
      <c r="A127" s="24" t="s">
        <v>114</v>
      </c>
      <c r="B127" s="25">
        <v>40002</v>
      </c>
      <c r="C127" s="21">
        <v>2403.75</v>
      </c>
      <c r="D127" s="21">
        <v>0</v>
      </c>
      <c r="E127" s="26">
        <v>2.5</v>
      </c>
      <c r="F127" s="26">
        <f t="shared" si="36"/>
        <v>15</v>
      </c>
      <c r="G127" s="26">
        <f t="shared" si="28"/>
        <v>160.25</v>
      </c>
      <c r="H127" s="26">
        <f t="shared" si="29"/>
        <v>0.16666666666666666</v>
      </c>
      <c r="I127" s="26">
        <f t="shared" si="30"/>
        <v>160.41666666666666</v>
      </c>
      <c r="J127" s="27">
        <f t="shared" si="31"/>
        <v>80038.849800000011</v>
      </c>
      <c r="K127" s="27">
        <f t="shared" si="32"/>
        <v>12839565.488750001</v>
      </c>
      <c r="L127" s="27">
        <f t="shared" si="33"/>
        <v>4979183.4965372505</v>
      </c>
      <c r="M127" s="27">
        <v>0</v>
      </c>
      <c r="N127" s="27">
        <f t="shared" si="34"/>
        <v>17818748.985287253</v>
      </c>
      <c r="O127" s="27">
        <v>0</v>
      </c>
      <c r="P127" s="27">
        <f t="shared" si="35"/>
        <v>17818748.985287253</v>
      </c>
    </row>
    <row r="128" spans="1:17" ht="13.5" customHeight="1">
      <c r="A128" s="24" t="s">
        <v>159</v>
      </c>
      <c r="B128" s="25">
        <v>57001</v>
      </c>
      <c r="C128" s="21">
        <v>436.58</v>
      </c>
      <c r="D128" s="21">
        <v>0</v>
      </c>
      <c r="E128" s="26">
        <v>0.25</v>
      </c>
      <c r="F128" s="26">
        <f t="shared" si="36"/>
        <v>13.77435</v>
      </c>
      <c r="G128" s="26">
        <f t="shared" si="28"/>
        <v>31.695143509494095</v>
      </c>
      <c r="H128" s="26">
        <f t="shared" si="29"/>
        <v>1.8149676754257008E-2</v>
      </c>
      <c r="I128" s="26">
        <f t="shared" si="30"/>
        <v>31.71329318624835</v>
      </c>
      <c r="J128" s="27">
        <f t="shared" si="31"/>
        <v>80038.849800000011</v>
      </c>
      <c r="K128" s="27">
        <f t="shared" si="32"/>
        <v>2538295.5099974955</v>
      </c>
      <c r="L128" s="27">
        <f t="shared" si="33"/>
        <v>984350.99877702864</v>
      </c>
      <c r="M128" s="27">
        <v>0</v>
      </c>
      <c r="N128" s="27">
        <f t="shared" si="34"/>
        <v>3522646.5087745241</v>
      </c>
      <c r="O128" s="27">
        <v>0</v>
      </c>
      <c r="P128" s="27">
        <f t="shared" si="35"/>
        <v>3522646.5087745241</v>
      </c>
    </row>
    <row r="129" spans="1:16" ht="13.5" customHeight="1">
      <c r="A129" s="24" t="s">
        <v>151</v>
      </c>
      <c r="B129" s="25">
        <v>54006</v>
      </c>
      <c r="C129" s="21">
        <v>172</v>
      </c>
      <c r="D129" s="21">
        <v>0</v>
      </c>
      <c r="E129" s="26">
        <v>1.5</v>
      </c>
      <c r="F129" s="26">
        <f t="shared" si="36"/>
        <v>12</v>
      </c>
      <c r="G129" s="26">
        <f t="shared" si="28"/>
        <v>14.333333333333334</v>
      </c>
      <c r="H129" s="26">
        <f t="shared" si="29"/>
        <v>0.125</v>
      </c>
      <c r="I129" s="26">
        <f t="shared" si="30"/>
        <v>14.458333333333334</v>
      </c>
      <c r="J129" s="27">
        <f t="shared" si="31"/>
        <v>80038.849800000011</v>
      </c>
      <c r="K129" s="27">
        <f t="shared" si="32"/>
        <v>1157228.3700250003</v>
      </c>
      <c r="L129" s="27">
        <f t="shared" si="33"/>
        <v>448773.16189569508</v>
      </c>
      <c r="M129" s="27">
        <v>0</v>
      </c>
      <c r="N129" s="27">
        <f t="shared" si="34"/>
        <v>1606001.5319206954</v>
      </c>
      <c r="O129" s="27">
        <v>0</v>
      </c>
      <c r="P129" s="27">
        <f t="shared" si="35"/>
        <v>1606001.5319206954</v>
      </c>
    </row>
    <row r="130" spans="1:16" ht="13.5" customHeight="1">
      <c r="A130" s="24" t="s">
        <v>118</v>
      </c>
      <c r="B130" s="25">
        <v>41005</v>
      </c>
      <c r="C130" s="21">
        <v>2537.25</v>
      </c>
      <c r="D130" s="21">
        <v>0.1</v>
      </c>
      <c r="E130" s="26">
        <v>17.75</v>
      </c>
      <c r="F130" s="26">
        <f t="shared" si="36"/>
        <v>15</v>
      </c>
      <c r="G130" s="26">
        <f t="shared" si="28"/>
        <v>169.15666666666667</v>
      </c>
      <c r="H130" s="26">
        <f t="shared" si="29"/>
        <v>1.1833333333333333</v>
      </c>
      <c r="I130" s="26">
        <f t="shared" si="30"/>
        <v>170.34</v>
      </c>
      <c r="J130" s="27">
        <f t="shared" si="31"/>
        <v>80038.849800000011</v>
      </c>
      <c r="K130" s="27">
        <f t="shared" si="32"/>
        <v>13633817.674932003</v>
      </c>
      <c r="L130" s="27">
        <f t="shared" si="33"/>
        <v>5287194.4943386307</v>
      </c>
      <c r="M130" s="27">
        <v>0</v>
      </c>
      <c r="N130" s="27">
        <f t="shared" si="34"/>
        <v>18921012.169270635</v>
      </c>
      <c r="O130" s="27">
        <v>0</v>
      </c>
      <c r="P130" s="27">
        <f t="shared" si="35"/>
        <v>18921012.169270635</v>
      </c>
    </row>
    <row r="131" spans="1:16" ht="13.5" customHeight="1">
      <c r="A131" s="24" t="s">
        <v>75</v>
      </c>
      <c r="B131" s="25">
        <v>20003</v>
      </c>
      <c r="C131" s="21">
        <v>351</v>
      </c>
      <c r="D131" s="21">
        <v>0</v>
      </c>
      <c r="E131" s="26">
        <v>0.5</v>
      </c>
      <c r="F131" s="26">
        <f t="shared" si="36"/>
        <v>13.1325</v>
      </c>
      <c r="G131" s="26">
        <f t="shared" si="28"/>
        <v>26.727584237578526</v>
      </c>
      <c r="H131" s="26">
        <f t="shared" si="29"/>
        <v>3.8073481819912429E-2</v>
      </c>
      <c r="I131" s="26">
        <f t="shared" si="30"/>
        <v>26.765657719398437</v>
      </c>
      <c r="J131" s="27">
        <f t="shared" si="31"/>
        <v>80038.849800000011</v>
      </c>
      <c r="K131" s="27">
        <f t="shared" si="32"/>
        <v>2142292.4580011424</v>
      </c>
      <c r="L131" s="27">
        <f t="shared" si="33"/>
        <v>830781.01521284296</v>
      </c>
      <c r="M131" s="27">
        <v>0</v>
      </c>
      <c r="N131" s="27">
        <f t="shared" si="34"/>
        <v>2973073.4732139856</v>
      </c>
      <c r="O131" s="27">
        <v>0</v>
      </c>
      <c r="P131" s="27">
        <f t="shared" si="35"/>
        <v>2973073.4732139856</v>
      </c>
    </row>
    <row r="132" spans="1:16" ht="13.5" customHeight="1">
      <c r="A132" s="24" t="s">
        <v>177</v>
      </c>
      <c r="B132" s="25">
        <v>66001</v>
      </c>
      <c r="C132" s="21">
        <v>1988.1</v>
      </c>
      <c r="D132" s="21">
        <v>0</v>
      </c>
      <c r="E132" s="26">
        <v>3.25</v>
      </c>
      <c r="F132" s="26">
        <f t="shared" si="36"/>
        <v>15</v>
      </c>
      <c r="G132" s="26">
        <f t="shared" si="28"/>
        <v>132.54</v>
      </c>
      <c r="H132" s="26">
        <f t="shared" si="29"/>
        <v>0.21666666666666667</v>
      </c>
      <c r="I132" s="26">
        <f t="shared" si="30"/>
        <v>132.75666666666666</v>
      </c>
      <c r="J132" s="27">
        <f t="shared" si="31"/>
        <v>80038.849800000011</v>
      </c>
      <c r="K132" s="27">
        <f t="shared" si="32"/>
        <v>10625690.903282002</v>
      </c>
      <c r="L132" s="27">
        <f t="shared" si="33"/>
        <v>4120642.9322927599</v>
      </c>
      <c r="M132" s="27">
        <v>18572</v>
      </c>
      <c r="N132" s="27">
        <f t="shared" si="34"/>
        <v>14764905.835574761</v>
      </c>
      <c r="O132" s="27">
        <v>0</v>
      </c>
      <c r="P132" s="27">
        <f t="shared" si="35"/>
        <v>14764905.835574761</v>
      </c>
    </row>
    <row r="133" spans="1:16" ht="13.5" customHeight="1">
      <c r="A133" s="24" t="s">
        <v>102</v>
      </c>
      <c r="B133" s="25">
        <v>33005</v>
      </c>
      <c r="C133" s="21">
        <v>154</v>
      </c>
      <c r="D133" s="21">
        <v>0.1</v>
      </c>
      <c r="E133" s="26">
        <v>4.25</v>
      </c>
      <c r="F133" s="26">
        <f t="shared" si="36"/>
        <v>12</v>
      </c>
      <c r="G133" s="26">
        <f t="shared" si="28"/>
        <v>12.841666666666667</v>
      </c>
      <c r="H133" s="26">
        <f t="shared" si="29"/>
        <v>0.35416666666666669</v>
      </c>
      <c r="I133" s="26">
        <f t="shared" si="30"/>
        <v>13.195833333333333</v>
      </c>
      <c r="J133" s="27">
        <f t="shared" si="31"/>
        <v>80038.849800000011</v>
      </c>
      <c r="K133" s="27">
        <f t="shared" si="32"/>
        <v>1056179.3221525</v>
      </c>
      <c r="L133" s="27">
        <f t="shared" si="33"/>
        <v>409586.34113073949</v>
      </c>
      <c r="M133" s="27">
        <v>0</v>
      </c>
      <c r="N133" s="27">
        <f t="shared" si="34"/>
        <v>1465765.6632832396</v>
      </c>
      <c r="O133" s="27">
        <v>0</v>
      </c>
      <c r="P133" s="27">
        <f t="shared" si="35"/>
        <v>1465765.6632832396</v>
      </c>
    </row>
    <row r="134" spans="1:16" ht="13.5" customHeight="1">
      <c r="A134" s="24" t="s">
        <v>136</v>
      </c>
      <c r="B134" s="25">
        <v>49006</v>
      </c>
      <c r="C134" s="21">
        <v>956</v>
      </c>
      <c r="D134" s="21">
        <v>0</v>
      </c>
      <c r="E134" s="26">
        <v>8.25</v>
      </c>
      <c r="F134" s="26">
        <f t="shared" si="36"/>
        <v>15</v>
      </c>
      <c r="G134" s="26">
        <f t="shared" ref="G134:G165" si="37">(C134+D134)/F134</f>
        <v>63.733333333333334</v>
      </c>
      <c r="H134" s="26">
        <f t="shared" ref="H134:H153" si="38">E134/F134</f>
        <v>0.55000000000000004</v>
      </c>
      <c r="I134" s="26">
        <f t="shared" ref="I134:I165" si="39">G134+H134</f>
        <v>64.283333333333331</v>
      </c>
      <c r="J134" s="27">
        <f t="shared" ref="J134:J153" si="40">$J$4*1.29</f>
        <v>80038.849800000011</v>
      </c>
      <c r="K134" s="27">
        <f t="shared" ref="K134:K165" si="41">I134*J134</f>
        <v>5145164.0613100007</v>
      </c>
      <c r="L134" s="27">
        <f t="shared" ref="L134:L165" si="42">K134*0.3878</f>
        <v>1995294.6229760181</v>
      </c>
      <c r="M134" s="27">
        <v>0</v>
      </c>
      <c r="N134" s="27">
        <f t="shared" ref="N134:N165" si="43">K134+L134+M134</f>
        <v>7140458.6842860188</v>
      </c>
      <c r="O134" s="27">
        <v>0</v>
      </c>
      <c r="P134" s="27">
        <f t="shared" ref="P134:P165" si="44">IF(O134=0,N134,O134)</f>
        <v>7140458.6842860188</v>
      </c>
    </row>
    <row r="135" spans="1:16" ht="13.5" customHeight="1">
      <c r="A135" s="24" t="s">
        <v>57</v>
      </c>
      <c r="B135" s="25">
        <v>13001</v>
      </c>
      <c r="C135" s="21">
        <v>1346.3</v>
      </c>
      <c r="D135" s="21">
        <v>0</v>
      </c>
      <c r="E135" s="26">
        <v>2.5</v>
      </c>
      <c r="F135" s="26">
        <f t="shared" si="36"/>
        <v>15</v>
      </c>
      <c r="G135" s="26">
        <f t="shared" si="37"/>
        <v>89.75333333333333</v>
      </c>
      <c r="H135" s="26">
        <f t="shared" si="38"/>
        <v>0.16666666666666666</v>
      </c>
      <c r="I135" s="26">
        <f t="shared" si="39"/>
        <v>89.92</v>
      </c>
      <c r="J135" s="27">
        <f t="shared" si="40"/>
        <v>80038.849800000011</v>
      </c>
      <c r="K135" s="27">
        <f t="shared" si="41"/>
        <v>7197093.3740160009</v>
      </c>
      <c r="L135" s="27">
        <f t="shared" si="42"/>
        <v>2791032.8104434051</v>
      </c>
      <c r="M135" s="27">
        <v>0</v>
      </c>
      <c r="N135" s="27">
        <f t="shared" si="43"/>
        <v>9988126.1844594069</v>
      </c>
      <c r="O135" s="27">
        <v>0</v>
      </c>
      <c r="P135" s="27">
        <f t="shared" si="44"/>
        <v>9988126.1844594069</v>
      </c>
    </row>
    <row r="136" spans="1:16" ht="13.5" customHeight="1">
      <c r="A136" s="24" t="s">
        <v>166</v>
      </c>
      <c r="B136" s="25">
        <v>60006</v>
      </c>
      <c r="C136" s="21">
        <v>389.28</v>
      </c>
      <c r="D136" s="21">
        <v>0</v>
      </c>
      <c r="E136" s="26">
        <v>4.25</v>
      </c>
      <c r="F136" s="26">
        <f t="shared" si="36"/>
        <v>13.419599999999999</v>
      </c>
      <c r="G136" s="26">
        <f t="shared" si="37"/>
        <v>29.008316194223376</v>
      </c>
      <c r="H136" s="26">
        <f t="shared" si="38"/>
        <v>0.31670094488658385</v>
      </c>
      <c r="I136" s="26">
        <f t="shared" si="39"/>
        <v>29.32501713910996</v>
      </c>
      <c r="J136" s="27">
        <f t="shared" si="40"/>
        <v>80038.849800000011</v>
      </c>
      <c r="K136" s="27">
        <f t="shared" si="41"/>
        <v>2347140.6421796479</v>
      </c>
      <c r="L136" s="27">
        <f t="shared" si="42"/>
        <v>910221.1410372674</v>
      </c>
      <c r="M136" s="27">
        <v>0</v>
      </c>
      <c r="N136" s="27">
        <f t="shared" si="43"/>
        <v>3257361.7832169151</v>
      </c>
      <c r="O136" s="27">
        <v>0</v>
      </c>
      <c r="P136" s="27">
        <f t="shared" si="44"/>
        <v>3257361.7832169151</v>
      </c>
    </row>
    <row r="137" spans="1:16" ht="13.5" customHeight="1">
      <c r="A137" s="24" t="s">
        <v>53</v>
      </c>
      <c r="B137" s="25">
        <v>11004</v>
      </c>
      <c r="C137" s="21">
        <v>820</v>
      </c>
      <c r="D137" s="21">
        <v>0</v>
      </c>
      <c r="E137" s="26">
        <v>0</v>
      </c>
      <c r="F137" s="26">
        <f t="shared" si="36"/>
        <v>15</v>
      </c>
      <c r="G137" s="26">
        <f t="shared" si="37"/>
        <v>54.666666666666664</v>
      </c>
      <c r="H137" s="26">
        <f t="shared" si="38"/>
        <v>0</v>
      </c>
      <c r="I137" s="26">
        <f t="shared" si="39"/>
        <v>54.666666666666664</v>
      </c>
      <c r="J137" s="27">
        <f t="shared" si="40"/>
        <v>80038.849800000011</v>
      </c>
      <c r="K137" s="27">
        <f t="shared" si="41"/>
        <v>4375457.1224000007</v>
      </c>
      <c r="L137" s="27">
        <f t="shared" si="42"/>
        <v>1696802.2720667201</v>
      </c>
      <c r="M137" s="27">
        <v>0</v>
      </c>
      <c r="N137" s="27">
        <f t="shared" si="43"/>
        <v>6072259.3944667205</v>
      </c>
      <c r="O137" s="27">
        <v>0</v>
      </c>
      <c r="P137" s="27">
        <f t="shared" si="44"/>
        <v>6072259.3944667205</v>
      </c>
    </row>
    <row r="138" spans="1:16" ht="13.5" customHeight="1">
      <c r="A138" s="24" t="s">
        <v>144</v>
      </c>
      <c r="B138" s="25">
        <v>51005</v>
      </c>
      <c r="C138" s="21">
        <v>273.88</v>
      </c>
      <c r="D138" s="21">
        <v>0</v>
      </c>
      <c r="E138" s="26">
        <v>0</v>
      </c>
      <c r="F138" s="26">
        <f t="shared" si="36"/>
        <v>12.5541</v>
      </c>
      <c r="G138" s="26">
        <f t="shared" si="37"/>
        <v>21.815980436670092</v>
      </c>
      <c r="H138" s="26">
        <f t="shared" si="38"/>
        <v>0</v>
      </c>
      <c r="I138" s="26">
        <f t="shared" si="39"/>
        <v>21.815980436670092</v>
      </c>
      <c r="J138" s="27">
        <f t="shared" si="40"/>
        <v>80038.849800000011</v>
      </c>
      <c r="K138" s="27">
        <f t="shared" si="41"/>
        <v>1746125.981410376</v>
      </c>
      <c r="L138" s="27">
        <f t="shared" si="42"/>
        <v>677147.65559094376</v>
      </c>
      <c r="M138" s="27">
        <v>0</v>
      </c>
      <c r="N138" s="27">
        <f t="shared" si="43"/>
        <v>2423273.6370013198</v>
      </c>
      <c r="O138" s="27">
        <v>0</v>
      </c>
      <c r="P138" s="27">
        <f t="shared" si="44"/>
        <v>2423273.6370013198</v>
      </c>
    </row>
    <row r="139" spans="1:16" ht="13.5" customHeight="1">
      <c r="A139" s="24" t="s">
        <v>45</v>
      </c>
      <c r="B139" s="25">
        <v>6005</v>
      </c>
      <c r="C139" s="21">
        <v>313</v>
      </c>
      <c r="D139" s="21">
        <v>0</v>
      </c>
      <c r="E139" s="26">
        <v>0.75</v>
      </c>
      <c r="F139" s="26">
        <f t="shared" si="36"/>
        <v>12.8475</v>
      </c>
      <c r="G139" s="26">
        <f t="shared" si="37"/>
        <v>24.362716481805798</v>
      </c>
      <c r="H139" s="26">
        <f t="shared" si="38"/>
        <v>5.837711617046118E-2</v>
      </c>
      <c r="I139" s="26">
        <f t="shared" si="39"/>
        <v>24.42109359797626</v>
      </c>
      <c r="J139" s="27">
        <f t="shared" si="40"/>
        <v>80038.849800000011</v>
      </c>
      <c r="K139" s="27">
        <f t="shared" si="41"/>
        <v>1954636.2424401636</v>
      </c>
      <c r="L139" s="27">
        <f t="shared" si="42"/>
        <v>758007.93481829541</v>
      </c>
      <c r="M139" s="27">
        <v>0</v>
      </c>
      <c r="N139" s="27">
        <f t="shared" si="43"/>
        <v>2712644.1772584589</v>
      </c>
      <c r="O139" s="27">
        <v>0</v>
      </c>
      <c r="P139" s="27">
        <f t="shared" si="44"/>
        <v>2712644.1772584589</v>
      </c>
    </row>
    <row r="140" spans="1:16" ht="13.5" customHeight="1">
      <c r="A140" s="24" t="s">
        <v>61</v>
      </c>
      <c r="B140" s="25">
        <v>14004</v>
      </c>
      <c r="C140" s="21">
        <v>3551.34</v>
      </c>
      <c r="D140" s="21">
        <v>0</v>
      </c>
      <c r="E140" s="26">
        <v>27.5</v>
      </c>
      <c r="F140" s="26">
        <f t="shared" si="36"/>
        <v>15</v>
      </c>
      <c r="G140" s="26">
        <f t="shared" si="37"/>
        <v>236.756</v>
      </c>
      <c r="H140" s="26">
        <f t="shared" si="38"/>
        <v>1.8333333333333333</v>
      </c>
      <c r="I140" s="26">
        <f t="shared" si="39"/>
        <v>238.58933333333334</v>
      </c>
      <c r="J140" s="27">
        <f t="shared" si="40"/>
        <v>80038.849800000011</v>
      </c>
      <c r="K140" s="27">
        <f t="shared" si="41"/>
        <v>19096415.814548802</v>
      </c>
      <c r="L140" s="27">
        <f t="shared" si="42"/>
        <v>7405590.052882025</v>
      </c>
      <c r="M140" s="27">
        <v>0</v>
      </c>
      <c r="N140" s="27">
        <f t="shared" si="43"/>
        <v>26502005.867430829</v>
      </c>
      <c r="O140" s="27">
        <v>0</v>
      </c>
      <c r="P140" s="27">
        <f t="shared" si="44"/>
        <v>26502005.867430829</v>
      </c>
    </row>
    <row r="141" spans="1:16" ht="13.5" customHeight="1">
      <c r="A141" s="24" t="s">
        <v>71</v>
      </c>
      <c r="B141" s="25">
        <v>18003</v>
      </c>
      <c r="C141" s="21">
        <v>168</v>
      </c>
      <c r="D141" s="21">
        <v>0</v>
      </c>
      <c r="E141" s="26">
        <v>0</v>
      </c>
      <c r="F141" s="26">
        <f t="shared" si="36"/>
        <v>12</v>
      </c>
      <c r="G141" s="26">
        <f t="shared" si="37"/>
        <v>14</v>
      </c>
      <c r="H141" s="26">
        <f t="shared" si="38"/>
        <v>0</v>
      </c>
      <c r="I141" s="26">
        <f t="shared" si="39"/>
        <v>14</v>
      </c>
      <c r="J141" s="27">
        <f t="shared" si="40"/>
        <v>80038.849800000011</v>
      </c>
      <c r="K141" s="27">
        <f t="shared" si="41"/>
        <v>1120543.8972000002</v>
      </c>
      <c r="L141" s="27">
        <f t="shared" si="42"/>
        <v>434546.92333416006</v>
      </c>
      <c r="M141" s="27">
        <v>0</v>
      </c>
      <c r="N141" s="27">
        <f t="shared" si="43"/>
        <v>1555090.8205341604</v>
      </c>
      <c r="O141" s="27">
        <v>0</v>
      </c>
      <c r="P141" s="27">
        <f t="shared" si="44"/>
        <v>1555090.8205341604</v>
      </c>
    </row>
    <row r="142" spans="1:16" ht="13.5" customHeight="1">
      <c r="A142" s="24" t="s">
        <v>62</v>
      </c>
      <c r="B142" s="25">
        <v>14005</v>
      </c>
      <c r="C142" s="21">
        <v>263</v>
      </c>
      <c r="D142" s="21">
        <v>0</v>
      </c>
      <c r="E142" s="26">
        <v>0.25</v>
      </c>
      <c r="F142" s="26">
        <f t="shared" si="36"/>
        <v>12.4725</v>
      </c>
      <c r="G142" s="26">
        <f t="shared" si="37"/>
        <v>21.086390058127883</v>
      </c>
      <c r="H142" s="26">
        <f t="shared" si="38"/>
        <v>2.0044097013429546E-2</v>
      </c>
      <c r="I142" s="26">
        <f t="shared" si="39"/>
        <v>21.106434155141311</v>
      </c>
      <c r="J142" s="27">
        <f t="shared" si="40"/>
        <v>80038.849800000011</v>
      </c>
      <c r="K142" s="27">
        <f t="shared" si="41"/>
        <v>1689334.7131569455</v>
      </c>
      <c r="L142" s="27">
        <f t="shared" si="42"/>
        <v>655124.00176226348</v>
      </c>
      <c r="M142" s="27">
        <v>0</v>
      </c>
      <c r="N142" s="27">
        <f t="shared" si="43"/>
        <v>2344458.714919209</v>
      </c>
      <c r="O142" s="27">
        <v>0</v>
      </c>
      <c r="P142" s="27">
        <f t="shared" si="44"/>
        <v>2344458.714919209</v>
      </c>
    </row>
    <row r="143" spans="1:16" ht="13.5" customHeight="1">
      <c r="A143" s="24" t="s">
        <v>72</v>
      </c>
      <c r="B143" s="25">
        <v>18005</v>
      </c>
      <c r="C143" s="21">
        <v>540</v>
      </c>
      <c r="D143" s="21">
        <v>0</v>
      </c>
      <c r="E143" s="26">
        <v>0.25</v>
      </c>
      <c r="F143" s="26">
        <f t="shared" si="36"/>
        <v>14.55</v>
      </c>
      <c r="G143" s="26">
        <f t="shared" si="37"/>
        <v>37.113402061855666</v>
      </c>
      <c r="H143" s="26">
        <f t="shared" si="38"/>
        <v>1.7182130584192438E-2</v>
      </c>
      <c r="I143" s="26">
        <f t="shared" si="39"/>
        <v>37.130584192439862</v>
      </c>
      <c r="J143" s="27">
        <f t="shared" si="40"/>
        <v>80038.849800000011</v>
      </c>
      <c r="K143" s="27">
        <f t="shared" si="41"/>
        <v>2971889.251164949</v>
      </c>
      <c r="L143" s="27">
        <f t="shared" si="42"/>
        <v>1152498.6516017672</v>
      </c>
      <c r="M143" s="27">
        <v>0</v>
      </c>
      <c r="N143" s="27">
        <f t="shared" si="43"/>
        <v>4124387.9027667162</v>
      </c>
      <c r="O143" s="27">
        <v>0</v>
      </c>
      <c r="P143" s="27">
        <f t="shared" si="44"/>
        <v>4124387.9027667162</v>
      </c>
    </row>
    <row r="144" spans="1:16" ht="13.5" customHeight="1">
      <c r="A144" s="24" t="s">
        <v>105</v>
      </c>
      <c r="B144" s="25">
        <v>36002</v>
      </c>
      <c r="C144" s="21">
        <v>447.48</v>
      </c>
      <c r="D144" s="21">
        <v>0</v>
      </c>
      <c r="E144" s="26">
        <v>3.75</v>
      </c>
      <c r="F144" s="26">
        <f t="shared" si="36"/>
        <v>13.8561</v>
      </c>
      <c r="G144" s="26">
        <f t="shared" si="37"/>
        <v>32.294801567540652</v>
      </c>
      <c r="H144" s="26">
        <f t="shared" si="38"/>
        <v>0.27063892437265896</v>
      </c>
      <c r="I144" s="26">
        <f t="shared" si="39"/>
        <v>32.565440491913314</v>
      </c>
      <c r="J144" s="27">
        <f t="shared" si="40"/>
        <v>80038.849800000011</v>
      </c>
      <c r="K144" s="27">
        <f t="shared" si="41"/>
        <v>2606500.4002030883</v>
      </c>
      <c r="L144" s="27">
        <f t="shared" si="42"/>
        <v>1010800.8551987576</v>
      </c>
      <c r="M144" s="27">
        <v>0</v>
      </c>
      <c r="N144" s="27">
        <f t="shared" si="43"/>
        <v>3617301.255401846</v>
      </c>
      <c r="O144" s="27">
        <v>0</v>
      </c>
      <c r="P144" s="27">
        <f t="shared" si="44"/>
        <v>3617301.255401846</v>
      </c>
    </row>
    <row r="145" spans="1:16" ht="13.5" customHeight="1">
      <c r="A145" s="24" t="s">
        <v>137</v>
      </c>
      <c r="B145" s="25">
        <v>49007</v>
      </c>
      <c r="C145" s="21">
        <v>1431.08</v>
      </c>
      <c r="D145" s="21">
        <v>0.1</v>
      </c>
      <c r="E145" s="26">
        <v>1.75</v>
      </c>
      <c r="F145" s="26">
        <f t="shared" si="36"/>
        <v>15</v>
      </c>
      <c r="G145" s="26">
        <f t="shared" si="37"/>
        <v>95.411999999999992</v>
      </c>
      <c r="H145" s="26">
        <f t="shared" si="38"/>
        <v>0.11666666666666667</v>
      </c>
      <c r="I145" s="26">
        <f t="shared" si="39"/>
        <v>95.528666666666652</v>
      </c>
      <c r="J145" s="27">
        <f t="shared" si="40"/>
        <v>80038.849800000011</v>
      </c>
      <c r="K145" s="27">
        <f t="shared" si="41"/>
        <v>7646004.6029276</v>
      </c>
      <c r="L145" s="27">
        <f t="shared" si="42"/>
        <v>2965120.585015323</v>
      </c>
      <c r="M145" s="27">
        <v>0</v>
      </c>
      <c r="N145" s="27">
        <f t="shared" si="43"/>
        <v>10611125.187942922</v>
      </c>
      <c r="O145" s="27">
        <v>0</v>
      </c>
      <c r="P145" s="27">
        <f t="shared" si="44"/>
        <v>10611125.187942922</v>
      </c>
    </row>
    <row r="146" spans="1:16" ht="13.5" customHeight="1">
      <c r="A146" s="24" t="s">
        <v>31</v>
      </c>
      <c r="B146" s="25">
        <v>1003</v>
      </c>
      <c r="C146" s="21">
        <v>120</v>
      </c>
      <c r="D146" s="21">
        <v>0</v>
      </c>
      <c r="E146" s="26">
        <v>0</v>
      </c>
      <c r="F146" s="26">
        <f t="shared" si="36"/>
        <v>12</v>
      </c>
      <c r="G146" s="26">
        <f t="shared" si="37"/>
        <v>10</v>
      </c>
      <c r="H146" s="26">
        <f t="shared" si="38"/>
        <v>0</v>
      </c>
      <c r="I146" s="26">
        <f t="shared" si="39"/>
        <v>10</v>
      </c>
      <c r="J146" s="27">
        <f t="shared" si="40"/>
        <v>80038.849800000011</v>
      </c>
      <c r="K146" s="27">
        <f t="shared" si="41"/>
        <v>800388.49800000014</v>
      </c>
      <c r="L146" s="27">
        <f t="shared" si="42"/>
        <v>310390.65952440002</v>
      </c>
      <c r="M146" s="27">
        <v>0</v>
      </c>
      <c r="N146" s="27">
        <f t="shared" si="43"/>
        <v>1110779.1575244002</v>
      </c>
      <c r="O146" s="27">
        <v>0</v>
      </c>
      <c r="P146" s="27">
        <f t="shared" si="44"/>
        <v>1110779.1575244002</v>
      </c>
    </row>
    <row r="147" spans="1:16" ht="13.5" customHeight="1">
      <c r="A147" s="24" t="s">
        <v>129</v>
      </c>
      <c r="B147" s="25">
        <v>47001</v>
      </c>
      <c r="C147" s="21">
        <v>402</v>
      </c>
      <c r="D147" s="21">
        <v>0</v>
      </c>
      <c r="E147" s="26">
        <v>0</v>
      </c>
      <c r="F147" s="26">
        <f t="shared" si="36"/>
        <v>13.515000000000001</v>
      </c>
      <c r="G147" s="26">
        <f t="shared" si="37"/>
        <v>29.744728079911209</v>
      </c>
      <c r="H147" s="26">
        <f t="shared" si="38"/>
        <v>0</v>
      </c>
      <c r="I147" s="26">
        <f t="shared" si="39"/>
        <v>29.744728079911209</v>
      </c>
      <c r="J147" s="27">
        <f t="shared" si="40"/>
        <v>80038.849800000011</v>
      </c>
      <c r="K147" s="27">
        <f t="shared" si="41"/>
        <v>2380733.823129856</v>
      </c>
      <c r="L147" s="27">
        <f t="shared" si="42"/>
        <v>923248.57660975808</v>
      </c>
      <c r="M147" s="27">
        <v>0</v>
      </c>
      <c r="N147" s="27">
        <f t="shared" si="43"/>
        <v>3303982.3997396142</v>
      </c>
      <c r="O147" s="27">
        <v>0</v>
      </c>
      <c r="P147" s="27">
        <f t="shared" si="44"/>
        <v>3303982.3997396142</v>
      </c>
    </row>
    <row r="148" spans="1:16" ht="13.5" customHeight="1">
      <c r="A148" s="24" t="s">
        <v>56</v>
      </c>
      <c r="B148" s="25">
        <v>12003</v>
      </c>
      <c r="C148" s="21">
        <v>329</v>
      </c>
      <c r="D148" s="21">
        <v>0</v>
      </c>
      <c r="E148" s="26">
        <v>12.75</v>
      </c>
      <c r="F148" s="26">
        <f t="shared" si="36"/>
        <v>12.967499999999999</v>
      </c>
      <c r="G148" s="26">
        <f t="shared" si="37"/>
        <v>25.371120107962213</v>
      </c>
      <c r="H148" s="26">
        <f t="shared" si="38"/>
        <v>0.98322729901677275</v>
      </c>
      <c r="I148" s="26">
        <f t="shared" si="39"/>
        <v>26.354347406978984</v>
      </c>
      <c r="J148" s="27">
        <f t="shared" si="40"/>
        <v>80038.849800000011</v>
      </c>
      <c r="K148" s="27">
        <f t="shared" si="41"/>
        <v>2109371.6536842105</v>
      </c>
      <c r="L148" s="27">
        <f t="shared" si="42"/>
        <v>818014.32729873678</v>
      </c>
      <c r="M148" s="27">
        <v>0</v>
      </c>
      <c r="N148" s="27">
        <f t="shared" si="43"/>
        <v>2927385.9809829472</v>
      </c>
      <c r="O148" s="27">
        <v>0</v>
      </c>
      <c r="P148" s="27">
        <f t="shared" si="44"/>
        <v>2927385.9809829472</v>
      </c>
    </row>
    <row r="149" spans="1:16" ht="13.5" customHeight="1">
      <c r="A149" s="24" t="s">
        <v>152</v>
      </c>
      <c r="B149" s="25">
        <v>54007</v>
      </c>
      <c r="C149" s="21">
        <v>221.43</v>
      </c>
      <c r="D149" s="21">
        <v>0</v>
      </c>
      <c r="E149" s="26">
        <v>0.5</v>
      </c>
      <c r="F149" s="26">
        <f t="shared" si="36"/>
        <v>12.160724999999999</v>
      </c>
      <c r="G149" s="26">
        <f t="shared" si="37"/>
        <v>18.20861831839796</v>
      </c>
      <c r="H149" s="26">
        <f t="shared" si="38"/>
        <v>4.1115969648191211E-2</v>
      </c>
      <c r="I149" s="26">
        <f t="shared" si="39"/>
        <v>18.249734288046152</v>
      </c>
      <c r="J149" s="27">
        <f t="shared" si="40"/>
        <v>80038.849800000011</v>
      </c>
      <c r="K149" s="27">
        <f t="shared" si="41"/>
        <v>1460687.7415708362</v>
      </c>
      <c r="L149" s="27">
        <f t="shared" si="42"/>
        <v>566454.70618117019</v>
      </c>
      <c r="M149" s="27">
        <v>0</v>
      </c>
      <c r="N149" s="27">
        <f t="shared" si="43"/>
        <v>2027142.4477520064</v>
      </c>
      <c r="O149" s="27">
        <v>0</v>
      </c>
      <c r="P149" s="27">
        <f t="shared" si="44"/>
        <v>2027142.4477520064</v>
      </c>
    </row>
    <row r="150" spans="1:16" ht="13.5" customHeight="1">
      <c r="A150" s="24" t="s">
        <v>161</v>
      </c>
      <c r="B150" s="25">
        <v>59002</v>
      </c>
      <c r="C150" s="21">
        <v>784</v>
      </c>
      <c r="D150" s="21">
        <v>0</v>
      </c>
      <c r="E150" s="26">
        <v>0</v>
      </c>
      <c r="F150" s="26">
        <f t="shared" si="36"/>
        <v>15</v>
      </c>
      <c r="G150" s="26">
        <f t="shared" si="37"/>
        <v>52.266666666666666</v>
      </c>
      <c r="H150" s="26">
        <f t="shared" si="38"/>
        <v>0</v>
      </c>
      <c r="I150" s="26">
        <f t="shared" si="39"/>
        <v>52.266666666666666</v>
      </c>
      <c r="J150" s="27">
        <f t="shared" si="40"/>
        <v>80038.849800000011</v>
      </c>
      <c r="K150" s="27">
        <f t="shared" si="41"/>
        <v>4183363.8828800004</v>
      </c>
      <c r="L150" s="27">
        <f t="shared" si="42"/>
        <v>1622308.513780864</v>
      </c>
      <c r="M150" s="27">
        <v>0</v>
      </c>
      <c r="N150" s="27">
        <f t="shared" si="43"/>
        <v>5805672.3966608644</v>
      </c>
      <c r="O150" s="27">
        <v>0</v>
      </c>
      <c r="P150" s="27">
        <f t="shared" si="44"/>
        <v>5805672.3966608644</v>
      </c>
    </row>
    <row r="151" spans="1:16" ht="13.5" customHeight="1">
      <c r="A151" s="24" t="s">
        <v>34</v>
      </c>
      <c r="B151" s="25">
        <v>2006</v>
      </c>
      <c r="C151" s="21">
        <v>301</v>
      </c>
      <c r="D151" s="21">
        <v>0</v>
      </c>
      <c r="E151" s="26">
        <v>0</v>
      </c>
      <c r="F151" s="26">
        <f t="shared" si="36"/>
        <v>12.7575</v>
      </c>
      <c r="G151" s="26">
        <f t="shared" si="37"/>
        <v>23.593964334705074</v>
      </c>
      <c r="H151" s="26">
        <f t="shared" si="38"/>
        <v>0</v>
      </c>
      <c r="I151" s="26">
        <f t="shared" si="39"/>
        <v>23.593964334705074</v>
      </c>
      <c r="J151" s="27">
        <f t="shared" si="40"/>
        <v>80038.849800000011</v>
      </c>
      <c r="K151" s="27">
        <f t="shared" si="41"/>
        <v>1888433.7675720167</v>
      </c>
      <c r="L151" s="27">
        <f t="shared" si="42"/>
        <v>732334.61506442807</v>
      </c>
      <c r="M151" s="27">
        <v>0</v>
      </c>
      <c r="N151" s="27">
        <f t="shared" si="43"/>
        <v>2620768.3826364446</v>
      </c>
      <c r="O151" s="27">
        <v>0</v>
      </c>
      <c r="P151" s="27">
        <f t="shared" si="44"/>
        <v>2620768.3826364446</v>
      </c>
    </row>
    <row r="152" spans="1:16" ht="13.5" customHeight="1">
      <c r="A152" s="24" t="s">
        <v>153</v>
      </c>
      <c r="B152" s="25">
        <v>55004</v>
      </c>
      <c r="C152" s="21">
        <v>252</v>
      </c>
      <c r="D152" s="21">
        <v>0</v>
      </c>
      <c r="E152" s="26">
        <v>0.25</v>
      </c>
      <c r="F152" s="26">
        <f t="shared" si="36"/>
        <v>12.39</v>
      </c>
      <c r="G152" s="26">
        <f t="shared" si="37"/>
        <v>20.338983050847457</v>
      </c>
      <c r="H152" s="26">
        <f t="shared" si="38"/>
        <v>2.0177562550443905E-2</v>
      </c>
      <c r="I152" s="26">
        <f t="shared" si="39"/>
        <v>20.359160613397901</v>
      </c>
      <c r="J152" s="27">
        <f t="shared" si="40"/>
        <v>80038.849800000011</v>
      </c>
      <c r="K152" s="27">
        <f t="shared" si="41"/>
        <v>1629523.7983898306</v>
      </c>
      <c r="L152" s="27">
        <f t="shared" si="42"/>
        <v>631929.32901557628</v>
      </c>
      <c r="M152" s="27">
        <v>0</v>
      </c>
      <c r="N152" s="27">
        <f t="shared" si="43"/>
        <v>2261453.1274054069</v>
      </c>
      <c r="O152" s="27">
        <v>0</v>
      </c>
      <c r="P152" s="27">
        <f t="shared" si="44"/>
        <v>2261453.1274054069</v>
      </c>
    </row>
    <row r="153" spans="1:16" ht="13.5" customHeight="1">
      <c r="A153" s="24" t="s">
        <v>174</v>
      </c>
      <c r="B153" s="25">
        <v>63003</v>
      </c>
      <c r="C153" s="21">
        <v>2841.58</v>
      </c>
      <c r="D153" s="21">
        <v>0.30000000000000004</v>
      </c>
      <c r="E153" s="26">
        <v>28.5</v>
      </c>
      <c r="F153" s="26">
        <f t="shared" si="36"/>
        <v>15</v>
      </c>
      <c r="G153" s="26">
        <f t="shared" si="37"/>
        <v>189.45866666666669</v>
      </c>
      <c r="H153" s="26">
        <f t="shared" si="38"/>
        <v>1.9</v>
      </c>
      <c r="I153" s="26">
        <f t="shared" si="39"/>
        <v>191.35866666666669</v>
      </c>
      <c r="J153" s="27">
        <f t="shared" si="40"/>
        <v>80038.849800000011</v>
      </c>
      <c r="K153" s="27">
        <f t="shared" si="41"/>
        <v>15316127.579261605</v>
      </c>
      <c r="L153" s="27">
        <f t="shared" si="42"/>
        <v>5939594.2752376497</v>
      </c>
      <c r="M153" s="27">
        <v>0</v>
      </c>
      <c r="N153" s="27">
        <f t="shared" si="43"/>
        <v>21255721.854499254</v>
      </c>
      <c r="O153" s="27">
        <v>0</v>
      </c>
      <c r="P153" s="27">
        <f t="shared" si="44"/>
        <v>21255721.854499254</v>
      </c>
    </row>
    <row r="154" spans="1:16">
      <c r="A154" s="29"/>
      <c r="B154" s="29"/>
      <c r="C154" s="30">
        <f>SUM(C6:C153)</f>
        <v>137794.13999999998</v>
      </c>
      <c r="D154" s="30">
        <f>SUM(D6:D153)</f>
        <v>9.7999999999999989</v>
      </c>
      <c r="E154" s="26">
        <f>SUM(E6:E153)</f>
        <v>1374</v>
      </c>
      <c r="F154" s="31"/>
      <c r="G154" s="26">
        <f>SUM(G6:G153)</f>
        <v>9493.5383714009749</v>
      </c>
      <c r="H154" s="31"/>
      <c r="I154" s="26">
        <f>SUM(I6:I153)</f>
        <v>9587.4037134954742</v>
      </c>
      <c r="J154" s="27"/>
      <c r="K154" s="31"/>
      <c r="L154" s="31"/>
      <c r="M154" s="27">
        <f>SUM(M6:M153)</f>
        <v>237084</v>
      </c>
      <c r="N154" s="27">
        <f>SUM(N6:N153)</f>
        <v>1065185905.9722803</v>
      </c>
      <c r="O154" s="27">
        <f t="shared" ref="O154:P154" si="45">SUM(O6:O153)</f>
        <v>769652.39312500006</v>
      </c>
      <c r="P154" s="27">
        <f t="shared" si="45"/>
        <v>1064904946.4122467</v>
      </c>
    </row>
    <row r="155" spans="1:16" ht="14.4" thickBot="1">
      <c r="A155" s="32"/>
      <c r="B155" s="32"/>
      <c r="C155" s="33"/>
      <c r="D155" s="34"/>
    </row>
    <row r="156" spans="1:16" s="41" customFormat="1" ht="15" thickTop="1" thickBot="1">
      <c r="A156" s="35" t="s">
        <v>178</v>
      </c>
      <c r="B156" s="35" t="s">
        <v>179</v>
      </c>
      <c r="C156" s="36">
        <v>34</v>
      </c>
      <c r="D156" s="37"/>
      <c r="E156" s="38"/>
      <c r="F156" s="38"/>
      <c r="G156" s="38"/>
      <c r="H156" s="38"/>
      <c r="I156" s="39" t="s">
        <v>179</v>
      </c>
      <c r="J156" s="40"/>
      <c r="K156" s="40"/>
      <c r="L156" s="40"/>
      <c r="M156" s="40"/>
      <c r="N156" s="40"/>
      <c r="O156" s="40"/>
      <c r="P156" s="40">
        <f>ROUND(C156*7405.19,0)</f>
        <v>251776</v>
      </c>
    </row>
    <row r="157" spans="1:16" ht="14.4" thickTop="1"/>
    <row r="158" spans="1:16">
      <c r="C158" s="34"/>
      <c r="D158" s="34"/>
      <c r="P158" s="5">
        <f>P154+P156</f>
        <v>1065156722.4122467</v>
      </c>
    </row>
  </sheetData>
  <sortState xmlns:xlrd2="http://schemas.microsoft.com/office/spreadsheetml/2017/richdata2" ref="A6:Q153">
    <sortCondition ref="A6:A153"/>
  </sortState>
  <pageMargins left="0.25" right="0.25" top="0.39" bottom="0.45" header="0.17" footer="0.16"/>
  <pageSetup scale="70" fitToHeight="0" orientation="landscape" cellComments="asDisplayed" r:id="rId1"/>
  <headerFooter alignWithMargins="0">
    <oddHeader xml:space="preserve">&amp;C&amp;"Lucida Sans Unicode,Regular"&amp;14
</oddHeader>
    <oddFooter>&amp;C&amp;"Ebrima,Regular"&amp;9&amp;P&amp;R&amp;"Arial Unicode MS,Regular"&amp;8 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GSA Need</vt:lpstr>
      <vt:lpstr>'GSA Need'!Print_Area</vt:lpstr>
      <vt:lpstr>'GSA Need'!Print_Titles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dcterms:created xsi:type="dcterms:W3CDTF">2025-01-27T04:22:19Z</dcterms:created>
  <dcterms:modified xsi:type="dcterms:W3CDTF">2025-01-27T04:56:35Z</dcterms:modified>
</cp:coreProperties>
</file>