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tate Aid\1. State Aid Calculations\FY2025 State Aid\WEB Documents\"/>
    </mc:Choice>
  </mc:AlternateContent>
  <xr:revisionPtr revIDLastSave="0" documentId="8_{70FB763A-AA0E-4C0F-9B91-8B8497A065B9}" xr6:coauthVersionLast="47" xr6:coauthVersionMax="47" xr10:uidLastSave="{00000000-0000-0000-0000-000000000000}"/>
  <bookViews>
    <workbookView xWindow="-120" yWindow="-120" windowWidth="29040" windowHeight="15720" xr2:uid="{3323C64E-5FC2-4AC0-BC21-3BC97B909765}"/>
  </bookViews>
  <sheets>
    <sheet name="GSA Need" sheetId="1" r:id="rId1"/>
  </sheets>
  <externalReferences>
    <externalReference r:id="rId2"/>
    <externalReference r:id="rId3"/>
    <externalReference r:id="rId4"/>
    <externalReference r:id="rId5"/>
  </externalReferences>
  <definedNames>
    <definedName name="_51002">[1]Districts!#REF!</definedName>
    <definedName name="_xlnm._FilterDatabase" localSheetId="0" hidden="1">'GSA Need'!$A$5:$P$156</definedName>
    <definedName name="_Key1" hidden="1">#REF!</definedName>
    <definedName name="_Order1" hidden="1">255</definedName>
    <definedName name="_Sort" hidden="1">#REF!</definedName>
    <definedName name="Acc_Enrollment">#REF!</definedName>
    <definedName name="ACT_COMPOSITE">#REF!</definedName>
    <definedName name="ACT_NUMBER_TESTED">#REF!</definedName>
    <definedName name="All_Other">#REF!</definedName>
    <definedName name="ATTENDANCE_RATES">#REF!</definedName>
    <definedName name="Average_Daily_Attendance">#REF!</definedName>
    <definedName name="Average_Daily_Membership">#REF!</definedName>
    <definedName name="Average_District_Salary">#REF!</definedName>
    <definedName name="Average_Local_Exper">#REF!</definedName>
    <definedName name="AVERAGE_SCHOOL_SALARY">#REF!</definedName>
    <definedName name="Average_Total_Exper">#REF!</definedName>
    <definedName name="Counselor_FTE">#REF!</definedName>
    <definedName name="Counselor_Ratio">#REF!</definedName>
    <definedName name="County_Gen_Fund_Revenue">#REF!</definedName>
    <definedName name="County_Spec_Fund_Revenue">#REF!</definedName>
    <definedName name="_xlnm.Criteria">#REF!</definedName>
    <definedName name="Cur_Select_01">#REF!</definedName>
    <definedName name="Cur_Select_02">#REF!</definedName>
    <definedName name="_xlnm.Database">#REF!</definedName>
    <definedName name="Database2">#REF!</definedName>
    <definedName name="District">#REF!</definedName>
    <definedName name="District_Attendance_Rate">#REF!</definedName>
    <definedName name="District_Code">#REF!</definedName>
    <definedName name="District_Name">#REF!</definedName>
    <definedName name="DROPOUTS">#REF!</definedName>
    <definedName name="Dropouts_Rate_10">#REF!</definedName>
    <definedName name="Dropouts_Rate_11">#REF!</definedName>
    <definedName name="Dropouts_Rate_12">#REF!</definedName>
    <definedName name="Dropouts_Rate_7">#REF!</definedName>
    <definedName name="Dropouts_Rate_8">#REF!</definedName>
    <definedName name="Dropouts_Rate_9">#REF!</definedName>
    <definedName name="DUX">#REF!</definedName>
    <definedName name="Employee_Benefits">#REF!</definedName>
    <definedName name="Employee_Salaries">#REF!</definedName>
    <definedName name="End_Year_Enrollment">#REF!</definedName>
    <definedName name="Expend_Per_Pupil">#REF!</definedName>
    <definedName name="FALL_ENROLLMENT">#REF!</definedName>
    <definedName name="Federal_Gen_Fund_Revenue">#REF!</definedName>
    <definedName name="Federal_Spec_Fund_Revenue">#REF!</definedName>
    <definedName name="Fill1">#REF!</definedName>
    <definedName name="Fill10">#REF!</definedName>
    <definedName name="Fill11">#REF!</definedName>
    <definedName name="Fill12">#REF!</definedName>
    <definedName name="Fill13">#REF!</definedName>
    <definedName name="Fill14">#REF!</definedName>
    <definedName name="Fill15">#REF!</definedName>
    <definedName name="Fill16">#REF!</definedName>
    <definedName name="Fill17">#REF!</definedName>
    <definedName name="Fill2">#REF!</definedName>
    <definedName name="Fill3">#REF!</definedName>
    <definedName name="Fill4">#REF!</definedName>
    <definedName name="Fill5">#REF!</definedName>
    <definedName name="Fill6">#REF!</definedName>
    <definedName name="Fill7">#REF!</definedName>
    <definedName name="Fill8">#REF!</definedName>
    <definedName name="Fill9">#REF!</definedName>
    <definedName name="Grade_Span">#REF!</definedName>
    <definedName name="Hill_City_51_2">[1]Districts!#REF!</definedName>
    <definedName name="HTML1_1" hidden="1">"[FY96ADM.XLS]Sheet1!$A$1:$H$179"</definedName>
    <definedName name="HTML1_10" hidden="1">"susanr@deca.state.sd.us"</definedName>
    <definedName name="HTML1_11" hidden="1">1</definedName>
    <definedName name="HTML1_12" hidden="1">"G:\FY96ADM.HTM"</definedName>
    <definedName name="HTML1_2" hidden="1">1</definedName>
    <definedName name="HTML1_3" hidden="1">"FY96 ADM"</definedName>
    <definedName name="HTML1_4" hidden="1">""</definedName>
    <definedName name="HTML1_5" hidden="1">""</definedName>
    <definedName name="HTML1_6" hidden="1">1</definedName>
    <definedName name="HTML1_7" hidden="1">-4146</definedName>
    <definedName name="HTML1_8" hidden="1">"9/24/96"</definedName>
    <definedName name="HTML1_9" hidden="1">"Susan Ryan "</definedName>
    <definedName name="HTML2_1" hidden="1">"[FY96ADM.XLS]Sheet1!$A$1:$I$179"</definedName>
    <definedName name="HTML2_10" hidden="1">"susanr@deca.state.sd.us"</definedName>
    <definedName name="HTML2_11" hidden="1">1</definedName>
    <definedName name="HTML2_12" hidden="1">"P:\INTRANET\FY96ADM.HTM"</definedName>
    <definedName name="HTML2_2" hidden="1">1</definedName>
    <definedName name="HTML2_3" hidden="1">"FY96 ADM"</definedName>
    <definedName name="HTML2_4" hidden="1">""</definedName>
    <definedName name="HTML2_5" hidden="1">""</definedName>
    <definedName name="HTML2_6" hidden="1">1</definedName>
    <definedName name="HTML2_7" hidden="1">-4146</definedName>
    <definedName name="HTML2_8" hidden="1">"9/24/96"</definedName>
    <definedName name="HTML2_9" hidden="1">" Susan Ryan"</definedName>
    <definedName name="HTMLCount" hidden="1">2</definedName>
    <definedName name="Import_Record">#NAME?</definedName>
    <definedName name="Jefferson_61_6">[3]Districts!#REF!</definedName>
    <definedName name="jolene" hidden="1">[4]LEVIES97!$A$6:$AA$182</definedName>
    <definedName name="K_Enrollment">#REF!</definedName>
    <definedName name="Less_Than_5_Year_Exp">#REF!</definedName>
    <definedName name="Librarian_FTE">#REF!</definedName>
    <definedName name="Librarian_Ratio">#REF!</definedName>
    <definedName name="Local_Gen_Fund_Revenue">#REF!</definedName>
    <definedName name="Local_Spec_Fund_Revenue">#REF!</definedName>
    <definedName name="Lost_Enrollment">#REF!</definedName>
    <definedName name="Max_Masters_Salary">#REF!</definedName>
    <definedName name="Minimum_Bach_Salary">#REF!</definedName>
    <definedName name="New_Enrollment">#REF!</definedName>
    <definedName name="No_Of_Advanced_Degree">#REF!</definedName>
    <definedName name="Num_Dropouts_10">#REF!</definedName>
    <definedName name="Num_Dropouts_11">#REF!</definedName>
    <definedName name="Num_Dropouts_12">#REF!</definedName>
    <definedName name="Num_Dropouts_7">#REF!</definedName>
    <definedName name="Num_Dropouts_8">#REF!</definedName>
    <definedName name="Num_Dropouts_9">#REF!</definedName>
    <definedName name="NUMBER_GRADUATES">#REF!</definedName>
    <definedName name="OTIS_LENNON_NUMBER_TESTED">#REF!</definedName>
    <definedName name="OTIS_LENNON_PERCENTILE">#REF!</definedName>
    <definedName name="Overall_Dropout_Rate">#REF!</definedName>
    <definedName name="PartVSec1">#REF!</definedName>
    <definedName name="PartVSec2">#REF!</definedName>
    <definedName name="Perc_Less_Than_5_Year_Exp">#REF!</definedName>
    <definedName name="Percent_Of_Advanced_Degree">#REF!</definedName>
    <definedName name="Principal_FTE">#REF!</definedName>
    <definedName name="Principal_Ratio">#REF!</definedName>
    <definedName name="_xlnm.Print_Area" localSheetId="0">'GSA Need'!$A$1:$P$158</definedName>
    <definedName name="_xlnm.Print_Titles" localSheetId="0">'GSA Need'!$1:$5</definedName>
    <definedName name="QRY___Dist_by_Disability__3_21_">#REF!</definedName>
    <definedName name="Qry_District_by_Disability">#REF!</definedName>
    <definedName name="QRY1_12ADMFinal_Out">#REF!</definedName>
    <definedName name="QryADM1_12Add">#REF!</definedName>
    <definedName name="QryADM1_12Subtract">#REF!</definedName>
    <definedName name="QryADMKgAdd">#REF!</definedName>
    <definedName name="QryADMKgSubtract">#REF!</definedName>
    <definedName name="QryKGADMFinal_out">#REF!</definedName>
    <definedName name="Retained_Student_Ratio">#REF!</definedName>
    <definedName name="Retained_Students">#REF!</definedName>
    <definedName name="school_area">#REF!</definedName>
    <definedName name="School_Attendance_Rate">#REF!</definedName>
    <definedName name="School_Code">#REF!</definedName>
    <definedName name="SCHOOL_NAME">#REF!</definedName>
    <definedName name="School_Phone_Num">#REF!</definedName>
    <definedName name="School_Principal">#REF!</definedName>
    <definedName name="School_Principal_Num">#REF!</definedName>
    <definedName name="School_Type">#REF!</definedName>
    <definedName name="STANFORD_METROPOLITAN_PERCENTILE">#REF!</definedName>
    <definedName name="State_Gen_Fund_Revenue">#REF!</definedName>
    <definedName name="State_Spec_Fund_Revenue">#REF!</definedName>
    <definedName name="STUDENT_TO_STAFF_RATIO">#REF!</definedName>
    <definedName name="TBL1_12ADM1_Out">#REF!</definedName>
    <definedName name="TblAttndanceCenterSummary">#REF!</definedName>
    <definedName name="TblAttndanceCenterSummary1">#REF!</definedName>
    <definedName name="Teacher_FTE">#REF!</definedName>
    <definedName name="Teacher_Ratio">#REF!</definedName>
    <definedName name="test">[1]Districts!#REF!</definedName>
    <definedName name="Tot_Number_Of_Teachers">#REF!</definedName>
    <definedName name="Total_Expenditure">#REF!</definedName>
    <definedName name="TOTAL_INSTRUCTIONAL_STAFF">#REF!</definedName>
    <definedName name="Totals_by_School_District">#REF!</definedName>
    <definedName name="Y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6" i="1" l="1"/>
  <c r="J132" i="1"/>
  <c r="F132" i="1"/>
  <c r="G132" i="1" s="1"/>
  <c r="J109" i="1"/>
  <c r="F109" i="1"/>
  <c r="G109" i="1" s="1"/>
  <c r="J44" i="1"/>
  <c r="F44" i="1"/>
  <c r="G44" i="1" s="1"/>
  <c r="J153" i="1"/>
  <c r="J61" i="1"/>
  <c r="F61" i="1"/>
  <c r="G61" i="1" s="1"/>
  <c r="J102" i="1"/>
  <c r="F102" i="1"/>
  <c r="G102" i="1" s="1"/>
  <c r="J121" i="1"/>
  <c r="F121" i="1"/>
  <c r="H121" i="1" s="1"/>
  <c r="J37" i="1"/>
  <c r="F37" i="1"/>
  <c r="G37" i="1" s="1"/>
  <c r="J49" i="1"/>
  <c r="J16" i="1"/>
  <c r="F16" i="1"/>
  <c r="G16" i="1" s="1"/>
  <c r="J8" i="1"/>
  <c r="J136" i="1"/>
  <c r="F136" i="1"/>
  <c r="G136" i="1" s="1"/>
  <c r="H136" i="1"/>
  <c r="J111" i="1"/>
  <c r="J93" i="1"/>
  <c r="F93" i="1"/>
  <c r="H93" i="1" s="1"/>
  <c r="J29" i="1"/>
  <c r="J34" i="1"/>
  <c r="F34" i="1"/>
  <c r="G34" i="1" s="1"/>
  <c r="J150" i="1"/>
  <c r="J7" i="1"/>
  <c r="F7" i="1"/>
  <c r="J128" i="1"/>
  <c r="F128" i="1"/>
  <c r="H128" i="1" s="1"/>
  <c r="J107" i="1"/>
  <c r="G107" i="1"/>
  <c r="F107" i="1"/>
  <c r="J74" i="1"/>
  <c r="F74" i="1"/>
  <c r="J117" i="1"/>
  <c r="J42" i="1"/>
  <c r="G42" i="1"/>
  <c r="H42" i="1"/>
  <c r="F42" i="1"/>
  <c r="J119" i="1"/>
  <c r="F119" i="1"/>
  <c r="G119" i="1" s="1"/>
  <c r="J152" i="1"/>
  <c r="J149" i="1"/>
  <c r="J129" i="1"/>
  <c r="H129" i="1"/>
  <c r="G129" i="1"/>
  <c r="I129" i="1" s="1"/>
  <c r="K129" i="1" s="1"/>
  <c r="F129" i="1"/>
  <c r="J118" i="1"/>
  <c r="J124" i="1"/>
  <c r="P76" i="1"/>
  <c r="J76" i="1"/>
  <c r="F76" i="1"/>
  <c r="H76" i="1" s="1"/>
  <c r="J62" i="1"/>
  <c r="J88" i="1"/>
  <c r="J18" i="1"/>
  <c r="F18" i="1"/>
  <c r="H18" i="1" s="1"/>
  <c r="J138" i="1"/>
  <c r="J116" i="1"/>
  <c r="J105" i="1"/>
  <c r="J73" i="1"/>
  <c r="J43" i="1"/>
  <c r="F43" i="1"/>
  <c r="G43" i="1" s="1"/>
  <c r="J33" i="1"/>
  <c r="J56" i="1"/>
  <c r="F56" i="1"/>
  <c r="G56" i="1" s="1"/>
  <c r="J145" i="1"/>
  <c r="J134" i="1"/>
  <c r="F134" i="1"/>
  <c r="G134" i="1" s="1"/>
  <c r="J122" i="1"/>
  <c r="J60" i="1"/>
  <c r="F60" i="1"/>
  <c r="G60" i="1" s="1"/>
  <c r="J39" i="1"/>
  <c r="F39" i="1"/>
  <c r="H39" i="1" s="1"/>
  <c r="J21" i="1"/>
  <c r="F21" i="1"/>
  <c r="H21" i="1" s="1"/>
  <c r="J13" i="1"/>
  <c r="J77" i="1"/>
  <c r="J147" i="1"/>
  <c r="F147" i="1"/>
  <c r="G147" i="1" s="1"/>
  <c r="J54" i="1"/>
  <c r="J97" i="1"/>
  <c r="J86" i="1"/>
  <c r="J23" i="1"/>
  <c r="J90" i="1"/>
  <c r="F90" i="1"/>
  <c r="G90" i="1" s="1"/>
  <c r="J53" i="1"/>
  <c r="J94" i="1"/>
  <c r="F94" i="1"/>
  <c r="G94" i="1" s="1"/>
  <c r="J103" i="1"/>
  <c r="J26" i="1"/>
  <c r="F26" i="1"/>
  <c r="G26" i="1" s="1"/>
  <c r="J91" i="1"/>
  <c r="J130" i="1"/>
  <c r="F130" i="1"/>
  <c r="G130" i="1" s="1"/>
  <c r="J89" i="1"/>
  <c r="F89" i="1"/>
  <c r="H89" i="1" s="1"/>
  <c r="J69" i="1"/>
  <c r="F69" i="1"/>
  <c r="H69" i="1" s="1"/>
  <c r="J27" i="1"/>
  <c r="J127" i="1"/>
  <c r="J87" i="1"/>
  <c r="F87" i="1"/>
  <c r="G87" i="1" s="1"/>
  <c r="J110" i="1"/>
  <c r="J92" i="1"/>
  <c r="J31" i="1"/>
  <c r="J85" i="1"/>
  <c r="J38" i="1"/>
  <c r="F38" i="1"/>
  <c r="G38" i="1" s="1"/>
  <c r="J10" i="1"/>
  <c r="F10" i="1"/>
  <c r="G10" i="1" s="1"/>
  <c r="J82" i="1"/>
  <c r="J144" i="1"/>
  <c r="J83" i="1"/>
  <c r="F83" i="1"/>
  <c r="H83" i="1" s="1"/>
  <c r="J72" i="1"/>
  <c r="F72" i="1"/>
  <c r="G72" i="1" s="1"/>
  <c r="H72" i="1"/>
  <c r="J133" i="1"/>
  <c r="J112" i="1"/>
  <c r="J98" i="1"/>
  <c r="F98" i="1"/>
  <c r="H98" i="1" s="1"/>
  <c r="J59" i="1"/>
  <c r="F59" i="1"/>
  <c r="G59" i="1" s="1"/>
  <c r="J113" i="1"/>
  <c r="J68" i="1"/>
  <c r="J22" i="1"/>
  <c r="F22" i="1"/>
  <c r="H22" i="1" s="1"/>
  <c r="J67" i="1"/>
  <c r="F67" i="1"/>
  <c r="J100" i="1"/>
  <c r="J66" i="1"/>
  <c r="J51" i="1"/>
  <c r="F51" i="1"/>
  <c r="H51" i="1" s="1"/>
  <c r="J28" i="1"/>
  <c r="F28" i="1"/>
  <c r="H28" i="1" s="1"/>
  <c r="J65" i="1"/>
  <c r="F65" i="1"/>
  <c r="H65" i="1" s="1"/>
  <c r="J126" i="1"/>
  <c r="J63" i="1"/>
  <c r="F63" i="1"/>
  <c r="H63" i="1" s="1"/>
  <c r="J25" i="1"/>
  <c r="J99" i="1"/>
  <c r="J17" i="1"/>
  <c r="F17" i="1"/>
  <c r="J55" i="1"/>
  <c r="J108" i="1"/>
  <c r="F108" i="1"/>
  <c r="H108" i="1" s="1"/>
  <c r="J75" i="1"/>
  <c r="J46" i="1"/>
  <c r="J79" i="1"/>
  <c r="J47" i="1"/>
  <c r="F47" i="1"/>
  <c r="H47" i="1" s="1"/>
  <c r="J20" i="1"/>
  <c r="J35" i="1"/>
  <c r="J11" i="1"/>
  <c r="J131" i="1"/>
  <c r="F131" i="1"/>
  <c r="H131" i="1" s="1"/>
  <c r="J45" i="1"/>
  <c r="J41" i="1"/>
  <c r="J143" i="1"/>
  <c r="J141" i="1"/>
  <c r="F141" i="1"/>
  <c r="H141" i="1" s="1"/>
  <c r="J104" i="1"/>
  <c r="J101" i="1"/>
  <c r="J52" i="1"/>
  <c r="J48" i="1"/>
  <c r="F48" i="1"/>
  <c r="H48" i="1" s="1"/>
  <c r="J36" i="1"/>
  <c r="J125" i="1"/>
  <c r="J96" i="1"/>
  <c r="J95" i="1"/>
  <c r="F95" i="1"/>
  <c r="H95" i="1" s="1"/>
  <c r="J142" i="1"/>
  <c r="J140" i="1"/>
  <c r="J70" i="1"/>
  <c r="J57" i="1"/>
  <c r="F57" i="1"/>
  <c r="G57" i="1" s="1"/>
  <c r="H57" i="1"/>
  <c r="J80" i="1"/>
  <c r="F80" i="1"/>
  <c r="G80" i="1" s="1"/>
  <c r="J135" i="1"/>
  <c r="J148" i="1"/>
  <c r="J32" i="1"/>
  <c r="F32" i="1"/>
  <c r="G32" i="1" s="1"/>
  <c r="J115" i="1"/>
  <c r="F115" i="1"/>
  <c r="J137" i="1"/>
  <c r="F137" i="1"/>
  <c r="J9" i="1"/>
  <c r="F9" i="1"/>
  <c r="G9" i="1" s="1"/>
  <c r="J71" i="1"/>
  <c r="J106" i="1"/>
  <c r="F106" i="1"/>
  <c r="G106" i="1" s="1"/>
  <c r="J14" i="1"/>
  <c r="F14" i="1"/>
  <c r="J84" i="1"/>
  <c r="F84" i="1"/>
  <c r="H84" i="1" s="1"/>
  <c r="J30" i="1"/>
  <c r="J64" i="1"/>
  <c r="F64" i="1"/>
  <c r="J139" i="1"/>
  <c r="J58" i="1"/>
  <c r="F58" i="1"/>
  <c r="H58" i="1" s="1"/>
  <c r="J6" i="1"/>
  <c r="F6" i="1"/>
  <c r="H6" i="1" s="1"/>
  <c r="J40" i="1"/>
  <c r="J123" i="1"/>
  <c r="J50" i="1"/>
  <c r="F50" i="1"/>
  <c r="H50" i="1" s="1"/>
  <c r="J24" i="1"/>
  <c r="F24" i="1"/>
  <c r="G24" i="1" s="1"/>
  <c r="H24" i="1"/>
  <c r="J120" i="1"/>
  <c r="J19" i="1"/>
  <c r="F19" i="1"/>
  <c r="G19" i="1" s="1"/>
  <c r="J12" i="1"/>
  <c r="J15" i="1"/>
  <c r="J151" i="1"/>
  <c r="F151" i="1"/>
  <c r="J81" i="1"/>
  <c r="F81" i="1"/>
  <c r="G81" i="1" s="1"/>
  <c r="J78" i="1"/>
  <c r="J146" i="1"/>
  <c r="O154" i="1"/>
  <c r="J114" i="1"/>
  <c r="I42" i="1" l="1"/>
  <c r="K42" i="1" s="1"/>
  <c r="H60" i="1"/>
  <c r="I18" i="1"/>
  <c r="K18" i="1" s="1"/>
  <c r="H37" i="1"/>
  <c r="H61" i="1"/>
  <c r="I61" i="1" s="1"/>
  <c r="K61" i="1" s="1"/>
  <c r="H132" i="1"/>
  <c r="H87" i="1"/>
  <c r="G76" i="1"/>
  <c r="G18" i="1"/>
  <c r="I37" i="1"/>
  <c r="K37" i="1" s="1"/>
  <c r="N37" i="1" s="1"/>
  <c r="P37" i="1" s="1"/>
  <c r="I38" i="1"/>
  <c r="K38" i="1" s="1"/>
  <c r="G21" i="1"/>
  <c r="I21" i="1" s="1"/>
  <c r="K21" i="1" s="1"/>
  <c r="H147" i="1"/>
  <c r="I147" i="1" s="1"/>
  <c r="K147" i="1" s="1"/>
  <c r="L147" i="1" s="1"/>
  <c r="N147" i="1" s="1"/>
  <c r="P147" i="1" s="1"/>
  <c r="G128" i="1"/>
  <c r="I128" i="1" s="1"/>
  <c r="K128" i="1" s="1"/>
  <c r="H38" i="1"/>
  <c r="L37" i="1"/>
  <c r="H81" i="1"/>
  <c r="I81" i="1" s="1"/>
  <c r="K81" i="1" s="1"/>
  <c r="H19" i="1"/>
  <c r="I19" i="1" s="1"/>
  <c r="K19" i="1" s="1"/>
  <c r="L19" i="1" s="1"/>
  <c r="N19" i="1" s="1"/>
  <c r="P19" i="1" s="1"/>
  <c r="G48" i="1"/>
  <c r="I48" i="1" s="1"/>
  <c r="K48" i="1" s="1"/>
  <c r="L48" i="1" s="1"/>
  <c r="H10" i="1"/>
  <c r="I10" i="1" s="1"/>
  <c r="K10" i="1" s="1"/>
  <c r="I87" i="1"/>
  <c r="K87" i="1" s="1"/>
  <c r="G95" i="1"/>
  <c r="I95" i="1" s="1"/>
  <c r="K95" i="1" s="1"/>
  <c r="L95" i="1" s="1"/>
  <c r="G63" i="1"/>
  <c r="I63" i="1" s="1"/>
  <c r="K63" i="1" s="1"/>
  <c r="G22" i="1"/>
  <c r="I22" i="1" s="1"/>
  <c r="K22" i="1" s="1"/>
  <c r="G69" i="1"/>
  <c r="G93" i="1"/>
  <c r="I93" i="1" s="1"/>
  <c r="K93" i="1" s="1"/>
  <c r="H16" i="1"/>
  <c r="I16" i="1" s="1"/>
  <c r="K16" i="1" s="1"/>
  <c r="L16" i="1" s="1"/>
  <c r="N16" i="1" s="1"/>
  <c r="P16" i="1" s="1"/>
  <c r="H109" i="1"/>
  <c r="I109" i="1" s="1"/>
  <c r="K109" i="1" s="1"/>
  <c r="G47" i="1"/>
  <c r="I47" i="1" s="1"/>
  <c r="K47" i="1" s="1"/>
  <c r="L47" i="1" s="1"/>
  <c r="G131" i="1"/>
  <c r="I131" i="1" s="1"/>
  <c r="K131" i="1" s="1"/>
  <c r="L131" i="1" s="1"/>
  <c r="G51" i="1"/>
  <c r="I51" i="1" s="1"/>
  <c r="K51" i="1" s="1"/>
  <c r="L51" i="1" s="1"/>
  <c r="G98" i="1"/>
  <c r="I98" i="1" s="1"/>
  <c r="K98" i="1" s="1"/>
  <c r="H9" i="1"/>
  <c r="I9" i="1" s="1"/>
  <c r="K9" i="1" s="1"/>
  <c r="H80" i="1"/>
  <c r="G83" i="1"/>
  <c r="I83" i="1" s="1"/>
  <c r="K83" i="1" s="1"/>
  <c r="N83" i="1" s="1"/>
  <c r="P83" i="1" s="1"/>
  <c r="I24" i="1"/>
  <c r="K24" i="1" s="1"/>
  <c r="L24" i="1" s="1"/>
  <c r="G141" i="1"/>
  <c r="I141" i="1" s="1"/>
  <c r="K141" i="1" s="1"/>
  <c r="L141" i="1" s="1"/>
  <c r="H44" i="1"/>
  <c r="I44" i="1" s="1"/>
  <c r="K44" i="1" s="1"/>
  <c r="G151" i="1"/>
  <c r="H151" i="1"/>
  <c r="F140" i="1"/>
  <c r="G140" i="1" s="1"/>
  <c r="F104" i="1"/>
  <c r="G104" i="1" s="1"/>
  <c r="F41" i="1"/>
  <c r="H41" i="1" s="1"/>
  <c r="F45" i="1"/>
  <c r="G45" i="1" s="1"/>
  <c r="F35" i="1"/>
  <c r="G35" i="1" s="1"/>
  <c r="F20" i="1"/>
  <c r="H20" i="1" s="1"/>
  <c r="F46" i="1"/>
  <c r="H46" i="1" s="1"/>
  <c r="F75" i="1"/>
  <c r="G75" i="1" s="1"/>
  <c r="L63" i="1"/>
  <c r="N63" i="1" s="1"/>
  <c r="P63" i="1" s="1"/>
  <c r="G6" i="1"/>
  <c r="I6" i="1" s="1"/>
  <c r="K6" i="1" s="1"/>
  <c r="H64" i="1"/>
  <c r="I80" i="1"/>
  <c r="K80" i="1" s="1"/>
  <c r="H17" i="1"/>
  <c r="G17" i="1"/>
  <c r="I17" i="1" s="1"/>
  <c r="K17" i="1" s="1"/>
  <c r="G67" i="1"/>
  <c r="F110" i="1"/>
  <c r="H110" i="1" s="1"/>
  <c r="L42" i="1"/>
  <c r="N42" i="1" s="1"/>
  <c r="P42" i="1" s="1"/>
  <c r="L21" i="1"/>
  <c r="N21" i="1"/>
  <c r="P21" i="1" s="1"/>
  <c r="F78" i="1"/>
  <c r="G78" i="1" s="1"/>
  <c r="F12" i="1"/>
  <c r="G12" i="1" s="1"/>
  <c r="G64" i="1"/>
  <c r="I64" i="1" s="1"/>
  <c r="K64" i="1" s="1"/>
  <c r="G84" i="1"/>
  <c r="I84" i="1" s="1"/>
  <c r="K84" i="1" s="1"/>
  <c r="H137" i="1"/>
  <c r="F100" i="1"/>
  <c r="H100" i="1" s="1"/>
  <c r="F125" i="1"/>
  <c r="G125" i="1" s="1"/>
  <c r="I57" i="1"/>
  <c r="K57" i="1" s="1"/>
  <c r="C154" i="1"/>
  <c r="F40" i="1"/>
  <c r="H40" i="1" s="1"/>
  <c r="F71" i="1"/>
  <c r="H71" i="1" s="1"/>
  <c r="G137" i="1"/>
  <c r="H115" i="1"/>
  <c r="L98" i="1"/>
  <c r="N98" i="1" s="1"/>
  <c r="P98" i="1" s="1"/>
  <c r="F101" i="1"/>
  <c r="H101" i="1" s="1"/>
  <c r="F149" i="1"/>
  <c r="G149" i="1" s="1"/>
  <c r="D154" i="1"/>
  <c r="F146" i="1"/>
  <c r="H146" i="1" s="1"/>
  <c r="F15" i="1"/>
  <c r="G15" i="1" s="1"/>
  <c r="H120" i="1"/>
  <c r="G58" i="1"/>
  <c r="I58" i="1" s="1"/>
  <c r="K58" i="1" s="1"/>
  <c r="F139" i="1"/>
  <c r="G139" i="1" s="1"/>
  <c r="H14" i="1"/>
  <c r="G115" i="1"/>
  <c r="H32" i="1"/>
  <c r="I32" i="1" s="1"/>
  <c r="K32" i="1" s="1"/>
  <c r="F148" i="1"/>
  <c r="H148" i="1" s="1"/>
  <c r="N48" i="1"/>
  <c r="F25" i="1"/>
  <c r="G25" i="1" s="1"/>
  <c r="F36" i="1"/>
  <c r="H36" i="1" s="1"/>
  <c r="H35" i="1"/>
  <c r="E154" i="1"/>
  <c r="M154" i="1"/>
  <c r="F120" i="1"/>
  <c r="G120" i="1" s="1"/>
  <c r="F30" i="1"/>
  <c r="H30" i="1" s="1"/>
  <c r="G14" i="1"/>
  <c r="P48" i="1"/>
  <c r="F126" i="1"/>
  <c r="H126" i="1" s="1"/>
  <c r="L18" i="1"/>
  <c r="N18" i="1" s="1"/>
  <c r="P18" i="1" s="1"/>
  <c r="F142" i="1"/>
  <c r="H142" i="1" s="1"/>
  <c r="F114" i="1"/>
  <c r="G50" i="1"/>
  <c r="I50" i="1" s="1"/>
  <c r="K50" i="1" s="1"/>
  <c r="F123" i="1"/>
  <c r="H123" i="1" s="1"/>
  <c r="H139" i="1"/>
  <c r="H106" i="1"/>
  <c r="I106" i="1" s="1"/>
  <c r="K106" i="1" s="1"/>
  <c r="F135" i="1"/>
  <c r="H135" i="1" s="1"/>
  <c r="H25" i="1"/>
  <c r="F127" i="1"/>
  <c r="G127" i="1" s="1"/>
  <c r="L93" i="1"/>
  <c r="N93" i="1" s="1"/>
  <c r="P93" i="1" s="1"/>
  <c r="G28" i="1"/>
  <c r="I28" i="1" s="1"/>
  <c r="K28" i="1" s="1"/>
  <c r="I72" i="1"/>
  <c r="K72" i="1" s="1"/>
  <c r="L83" i="1"/>
  <c r="L38" i="1"/>
  <c r="N38" i="1" s="1"/>
  <c r="P38" i="1" s="1"/>
  <c r="F29" i="1"/>
  <c r="H29" i="1" s="1"/>
  <c r="I136" i="1"/>
  <c r="K136" i="1" s="1"/>
  <c r="H67" i="1"/>
  <c r="G54" i="1"/>
  <c r="F54" i="1"/>
  <c r="F77" i="1"/>
  <c r="H77" i="1" s="1"/>
  <c r="I60" i="1"/>
  <c r="K60" i="1" s="1"/>
  <c r="F124" i="1"/>
  <c r="G124" i="1" s="1"/>
  <c r="N129" i="1"/>
  <c r="L129" i="1"/>
  <c r="F153" i="1"/>
  <c r="H153" i="1" s="1"/>
  <c r="I132" i="1"/>
  <c r="K132" i="1" s="1"/>
  <c r="F113" i="1"/>
  <c r="G113" i="1" s="1"/>
  <c r="F91" i="1"/>
  <c r="H91" i="1" s="1"/>
  <c r="F103" i="1"/>
  <c r="G103" i="1" s="1"/>
  <c r="G108" i="1"/>
  <c r="I108" i="1" s="1"/>
  <c r="K108" i="1" s="1"/>
  <c r="F55" i="1"/>
  <c r="H55" i="1" s="1"/>
  <c r="G65" i="1"/>
  <c r="I65" i="1" s="1"/>
  <c r="K65" i="1" s="1"/>
  <c r="F117" i="1"/>
  <c r="H117" i="1" s="1"/>
  <c r="G117" i="1"/>
  <c r="F70" i="1"/>
  <c r="H70" i="1" s="1"/>
  <c r="F96" i="1"/>
  <c r="H96" i="1" s="1"/>
  <c r="F52" i="1"/>
  <c r="H52" i="1" s="1"/>
  <c r="F143" i="1"/>
  <c r="H143" i="1" s="1"/>
  <c r="F11" i="1"/>
  <c r="H11" i="1" s="1"/>
  <c r="F79" i="1"/>
  <c r="H79" i="1" s="1"/>
  <c r="F99" i="1"/>
  <c r="H99" i="1" s="1"/>
  <c r="H113" i="1"/>
  <c r="H59" i="1"/>
  <c r="I59" i="1" s="1"/>
  <c r="K59" i="1" s="1"/>
  <c r="I69" i="1"/>
  <c r="K69" i="1" s="1"/>
  <c r="F138" i="1"/>
  <c r="H138" i="1" s="1"/>
  <c r="F88" i="1"/>
  <c r="H88" i="1" s="1"/>
  <c r="F152" i="1"/>
  <c r="G152" i="1" s="1"/>
  <c r="F8" i="1"/>
  <c r="H8" i="1" s="1"/>
  <c r="G8" i="1"/>
  <c r="I8" i="1" s="1"/>
  <c r="K8" i="1" s="1"/>
  <c r="F112" i="1"/>
  <c r="H112" i="1" s="1"/>
  <c r="F133" i="1"/>
  <c r="H133" i="1" s="1"/>
  <c r="F82" i="1"/>
  <c r="G82" i="1" s="1"/>
  <c r="F31" i="1"/>
  <c r="H31" i="1" s="1"/>
  <c r="H130" i="1"/>
  <c r="I130" i="1" s="1"/>
  <c r="K130" i="1" s="1"/>
  <c r="F122" i="1"/>
  <c r="H122" i="1" s="1"/>
  <c r="F145" i="1"/>
  <c r="G145" i="1" s="1"/>
  <c r="I76" i="1"/>
  <c r="K76" i="1" s="1"/>
  <c r="P129" i="1"/>
  <c r="H149" i="1"/>
  <c r="F27" i="1"/>
  <c r="H27" i="1" s="1"/>
  <c r="H54" i="1"/>
  <c r="F13" i="1"/>
  <c r="H13" i="1" s="1"/>
  <c r="F62" i="1"/>
  <c r="H62" i="1" s="1"/>
  <c r="F150" i="1"/>
  <c r="G150" i="1" s="1"/>
  <c r="H105" i="1"/>
  <c r="H74" i="1"/>
  <c r="H7" i="1"/>
  <c r="F111" i="1"/>
  <c r="G111" i="1" s="1"/>
  <c r="F144" i="1"/>
  <c r="G144" i="1" s="1"/>
  <c r="F85" i="1"/>
  <c r="H85" i="1" s="1"/>
  <c r="F92" i="1"/>
  <c r="G89" i="1"/>
  <c r="I89" i="1" s="1"/>
  <c r="K89" i="1" s="1"/>
  <c r="H90" i="1"/>
  <c r="I90" i="1" s="1"/>
  <c r="K90" i="1" s="1"/>
  <c r="F86" i="1"/>
  <c r="G86" i="1" s="1"/>
  <c r="F97" i="1"/>
  <c r="G39" i="1"/>
  <c r="I39" i="1" s="1"/>
  <c r="K39" i="1" s="1"/>
  <c r="H43" i="1"/>
  <c r="I43" i="1" s="1"/>
  <c r="K43" i="1" s="1"/>
  <c r="F105" i="1"/>
  <c r="G105" i="1" s="1"/>
  <c r="F116" i="1"/>
  <c r="F118" i="1"/>
  <c r="G118" i="1" s="1"/>
  <c r="H119" i="1"/>
  <c r="I119" i="1" s="1"/>
  <c r="K119" i="1" s="1"/>
  <c r="G74" i="1"/>
  <c r="I74" i="1" s="1"/>
  <c r="K74" i="1" s="1"/>
  <c r="G7" i="1"/>
  <c r="I7" i="1" s="1"/>
  <c r="K7" i="1" s="1"/>
  <c r="H150" i="1"/>
  <c r="F49" i="1"/>
  <c r="G49" i="1" s="1"/>
  <c r="G121" i="1"/>
  <c r="I121" i="1" s="1"/>
  <c r="K121" i="1" s="1"/>
  <c r="F66" i="1"/>
  <c r="H66" i="1" s="1"/>
  <c r="F68" i="1"/>
  <c r="H68" i="1" s="1"/>
  <c r="H94" i="1"/>
  <c r="I94" i="1" s="1"/>
  <c r="K94" i="1" s="1"/>
  <c r="F23" i="1"/>
  <c r="G23" i="1" s="1"/>
  <c r="H56" i="1"/>
  <c r="I56" i="1" s="1"/>
  <c r="K56" i="1" s="1"/>
  <c r="F73" i="1"/>
  <c r="G73" i="1" s="1"/>
  <c r="H107" i="1"/>
  <c r="I107" i="1" s="1"/>
  <c r="K107" i="1" s="1"/>
  <c r="H26" i="1"/>
  <c r="I26" i="1" s="1"/>
  <c r="K26" i="1" s="1"/>
  <c r="F53" i="1"/>
  <c r="G53" i="1" s="1"/>
  <c r="H134" i="1"/>
  <c r="I134" i="1" s="1"/>
  <c r="K134" i="1" s="1"/>
  <c r="F33" i="1"/>
  <c r="G33" i="1" s="1"/>
  <c r="H34" i="1"/>
  <c r="I34" i="1" s="1"/>
  <c r="K34" i="1" s="1"/>
  <c r="H102" i="1"/>
  <c r="I102" i="1" s="1"/>
  <c r="K102" i="1" s="1"/>
  <c r="G135" i="1" l="1"/>
  <c r="H140" i="1"/>
  <c r="I140" i="1" s="1"/>
  <c r="K140" i="1" s="1"/>
  <c r="L140" i="1" s="1"/>
  <c r="N140" i="1" s="1"/>
  <c r="P140" i="1" s="1"/>
  <c r="N95" i="1"/>
  <c r="P95" i="1" s="1"/>
  <c r="G40" i="1"/>
  <c r="I40" i="1" s="1"/>
  <c r="K40" i="1" s="1"/>
  <c r="H103" i="1"/>
  <c r="I120" i="1"/>
  <c r="K120" i="1" s="1"/>
  <c r="H145" i="1"/>
  <c r="H45" i="1"/>
  <c r="I45" i="1" s="1"/>
  <c r="K45" i="1" s="1"/>
  <c r="L45" i="1" s="1"/>
  <c r="N45" i="1" s="1"/>
  <c r="P45" i="1" s="1"/>
  <c r="H78" i="1"/>
  <c r="G36" i="1"/>
  <c r="I36" i="1" s="1"/>
  <c r="K36" i="1" s="1"/>
  <c r="L36" i="1" s="1"/>
  <c r="N36" i="1" s="1"/>
  <c r="P36" i="1" s="1"/>
  <c r="H104" i="1"/>
  <c r="I104" i="1" s="1"/>
  <c r="K104" i="1" s="1"/>
  <c r="L104" i="1" s="1"/>
  <c r="N104" i="1" s="1"/>
  <c r="P104" i="1" s="1"/>
  <c r="G91" i="1"/>
  <c r="I91" i="1" s="1"/>
  <c r="K91" i="1" s="1"/>
  <c r="G143" i="1"/>
  <c r="I143" i="1" s="1"/>
  <c r="K143" i="1" s="1"/>
  <c r="L143" i="1" s="1"/>
  <c r="N143" i="1" s="1"/>
  <c r="P143" i="1" s="1"/>
  <c r="I35" i="1"/>
  <c r="K35" i="1" s="1"/>
  <c r="L9" i="1"/>
  <c r="N9" i="1"/>
  <c r="P9" i="1" s="1"/>
  <c r="L81" i="1"/>
  <c r="N81" i="1" s="1"/>
  <c r="P81" i="1" s="1"/>
  <c r="L44" i="1"/>
  <c r="N44" i="1" s="1"/>
  <c r="P44" i="1" s="1"/>
  <c r="H15" i="1"/>
  <c r="I15" i="1" s="1"/>
  <c r="K15" i="1" s="1"/>
  <c r="I25" i="1"/>
  <c r="K25" i="1" s="1"/>
  <c r="G46" i="1"/>
  <c r="I46" i="1" s="1"/>
  <c r="K46" i="1" s="1"/>
  <c r="H118" i="1"/>
  <c r="I118" i="1" s="1"/>
  <c r="K118" i="1" s="1"/>
  <c r="L118" i="1" s="1"/>
  <c r="N118" i="1" s="1"/>
  <c r="P118" i="1" s="1"/>
  <c r="G11" i="1"/>
  <c r="I11" i="1" s="1"/>
  <c r="K11" i="1" s="1"/>
  <c r="N47" i="1"/>
  <c r="P47" i="1" s="1"/>
  <c r="I115" i="1"/>
  <c r="K115" i="1" s="1"/>
  <c r="L87" i="1"/>
  <c r="N87" i="1" s="1"/>
  <c r="P87" i="1" s="1"/>
  <c r="I78" i="1"/>
  <c r="K78" i="1" s="1"/>
  <c r="L78" i="1" s="1"/>
  <c r="N78" i="1" s="1"/>
  <c r="P78" i="1" s="1"/>
  <c r="G123" i="1"/>
  <c r="G62" i="1"/>
  <c r="I62" i="1" s="1"/>
  <c r="K62" i="1" s="1"/>
  <c r="G148" i="1"/>
  <c r="I148" i="1" s="1"/>
  <c r="K148" i="1" s="1"/>
  <c r="G41" i="1"/>
  <c r="I41" i="1" s="1"/>
  <c r="K41" i="1" s="1"/>
  <c r="G88" i="1"/>
  <c r="I88" i="1" s="1"/>
  <c r="K88" i="1" s="1"/>
  <c r="N131" i="1"/>
  <c r="P131" i="1" s="1"/>
  <c r="I149" i="1"/>
  <c r="K149" i="1" s="1"/>
  <c r="L149" i="1" s="1"/>
  <c r="N149" i="1" s="1"/>
  <c r="P149" i="1" s="1"/>
  <c r="G20" i="1"/>
  <c r="I20" i="1" s="1"/>
  <c r="K20" i="1" s="1"/>
  <c r="L20" i="1" s="1"/>
  <c r="N20" i="1" s="1"/>
  <c r="P20" i="1" s="1"/>
  <c r="N24" i="1"/>
  <c r="P24" i="1" s="1"/>
  <c r="H12" i="1"/>
  <c r="I12" i="1" s="1"/>
  <c r="K12" i="1" s="1"/>
  <c r="L12" i="1" s="1"/>
  <c r="N12" i="1" s="1"/>
  <c r="P12" i="1" s="1"/>
  <c r="G13" i="1"/>
  <c r="I13" i="1" s="1"/>
  <c r="K13" i="1" s="1"/>
  <c r="L13" i="1" s="1"/>
  <c r="N13" i="1" s="1"/>
  <c r="P13" i="1" s="1"/>
  <c r="G126" i="1"/>
  <c r="I126" i="1" s="1"/>
  <c r="K126" i="1" s="1"/>
  <c r="L126" i="1" s="1"/>
  <c r="N126" i="1" s="1"/>
  <c r="P126" i="1" s="1"/>
  <c r="I150" i="1"/>
  <c r="K150" i="1" s="1"/>
  <c r="G122" i="1"/>
  <c r="I122" i="1" s="1"/>
  <c r="K122" i="1" s="1"/>
  <c r="L122" i="1" s="1"/>
  <c r="N122" i="1" s="1"/>
  <c r="P122" i="1" s="1"/>
  <c r="G52" i="1"/>
  <c r="I52" i="1" s="1"/>
  <c r="K52" i="1" s="1"/>
  <c r="L52" i="1" s="1"/>
  <c r="N52" i="1" s="1"/>
  <c r="P52" i="1" s="1"/>
  <c r="N141" i="1"/>
  <c r="P141" i="1" s="1"/>
  <c r="H75" i="1"/>
  <c r="I75" i="1" s="1"/>
  <c r="K75" i="1" s="1"/>
  <c r="L75" i="1" s="1"/>
  <c r="N75" i="1" s="1"/>
  <c r="P75" i="1" s="1"/>
  <c r="N51" i="1"/>
  <c r="P51" i="1" s="1"/>
  <c r="H152" i="1"/>
  <c r="I152" i="1" s="1"/>
  <c r="K152" i="1" s="1"/>
  <c r="L22" i="1"/>
  <c r="N22" i="1" s="1"/>
  <c r="P22" i="1" s="1"/>
  <c r="H49" i="1"/>
  <c r="I137" i="1"/>
  <c r="K137" i="1" s="1"/>
  <c r="I105" i="1"/>
  <c r="K105" i="1" s="1"/>
  <c r="H127" i="1"/>
  <c r="I127" i="1" s="1"/>
  <c r="K127" i="1" s="1"/>
  <c r="L127" i="1" s="1"/>
  <c r="N127" i="1" s="1"/>
  <c r="P127" i="1" s="1"/>
  <c r="I103" i="1"/>
  <c r="K103" i="1" s="1"/>
  <c r="L103" i="1" s="1"/>
  <c r="N103" i="1" s="1"/>
  <c r="P103" i="1" s="1"/>
  <c r="I14" i="1"/>
  <c r="K14" i="1" s="1"/>
  <c r="H125" i="1"/>
  <c r="I125" i="1" s="1"/>
  <c r="K125" i="1" s="1"/>
  <c r="L125" i="1" s="1"/>
  <c r="N125" i="1" s="1"/>
  <c r="P125" i="1" s="1"/>
  <c r="G71" i="1"/>
  <c r="L106" i="1"/>
  <c r="N106" i="1" s="1"/>
  <c r="P106" i="1" s="1"/>
  <c r="L34" i="1"/>
  <c r="N34" i="1"/>
  <c r="P34" i="1" s="1"/>
  <c r="L32" i="1"/>
  <c r="N32" i="1" s="1"/>
  <c r="P32" i="1" s="1"/>
  <c r="L134" i="1"/>
  <c r="N134" i="1" s="1"/>
  <c r="P134" i="1" s="1"/>
  <c r="L25" i="1"/>
  <c r="N25" i="1" s="1"/>
  <c r="P25" i="1" s="1"/>
  <c r="L26" i="1"/>
  <c r="N26" i="1" s="1"/>
  <c r="P26" i="1" s="1"/>
  <c r="L130" i="1"/>
  <c r="N130" i="1" s="1"/>
  <c r="P130" i="1" s="1"/>
  <c r="L148" i="1"/>
  <c r="N148" i="1" s="1"/>
  <c r="P148" i="1" s="1"/>
  <c r="L120" i="1"/>
  <c r="N120" i="1" s="1"/>
  <c r="P120" i="1" s="1"/>
  <c r="L107" i="1"/>
  <c r="N107" i="1"/>
  <c r="P107" i="1" s="1"/>
  <c r="L7" i="1"/>
  <c r="N7" i="1" s="1"/>
  <c r="P7" i="1" s="1"/>
  <c r="L43" i="1"/>
  <c r="N43" i="1"/>
  <c r="P43" i="1" s="1"/>
  <c r="L61" i="1"/>
  <c r="N61" i="1" s="1"/>
  <c r="P61" i="1" s="1"/>
  <c r="G133" i="1"/>
  <c r="I133" i="1" s="1"/>
  <c r="K133" i="1" s="1"/>
  <c r="L69" i="1"/>
  <c r="N69" i="1" s="1"/>
  <c r="P69" i="1" s="1"/>
  <c r="G68" i="1"/>
  <c r="I68" i="1" s="1"/>
  <c r="K68" i="1" s="1"/>
  <c r="L65" i="1"/>
  <c r="N65" i="1" s="1"/>
  <c r="P65" i="1" s="1"/>
  <c r="L132" i="1"/>
  <c r="N132" i="1" s="1"/>
  <c r="P132" i="1" s="1"/>
  <c r="L60" i="1"/>
  <c r="N60" i="1"/>
  <c r="P60" i="1" s="1"/>
  <c r="G79" i="1"/>
  <c r="I79" i="1" s="1"/>
  <c r="K79" i="1" s="1"/>
  <c r="G142" i="1"/>
  <c r="I142" i="1" s="1"/>
  <c r="K142" i="1" s="1"/>
  <c r="G101" i="1"/>
  <c r="I101" i="1" s="1"/>
  <c r="K101" i="1" s="1"/>
  <c r="G100" i="1"/>
  <c r="I100" i="1" s="1"/>
  <c r="K100" i="1" s="1"/>
  <c r="G146" i="1"/>
  <c r="I146" i="1" s="1"/>
  <c r="K146" i="1" s="1"/>
  <c r="L150" i="1"/>
  <c r="N150" i="1" s="1"/>
  <c r="P150" i="1" s="1"/>
  <c r="H33" i="1"/>
  <c r="I33" i="1" s="1"/>
  <c r="K33" i="1" s="1"/>
  <c r="L6" i="1"/>
  <c r="N6" i="1"/>
  <c r="P6" i="1" s="1"/>
  <c r="L128" i="1"/>
  <c r="N128" i="1" s="1"/>
  <c r="P128" i="1" s="1"/>
  <c r="G112" i="1"/>
  <c r="I112" i="1" s="1"/>
  <c r="K112" i="1" s="1"/>
  <c r="L108" i="1"/>
  <c r="N108" i="1" s="1"/>
  <c r="P108" i="1" s="1"/>
  <c r="L91" i="1"/>
  <c r="N91" i="1" s="1"/>
  <c r="P91" i="1" s="1"/>
  <c r="G153" i="1"/>
  <c r="I153" i="1" s="1"/>
  <c r="K153" i="1" s="1"/>
  <c r="G99" i="1"/>
  <c r="I99" i="1" s="1"/>
  <c r="K99" i="1" s="1"/>
  <c r="L10" i="1"/>
  <c r="N10" i="1" s="1"/>
  <c r="P10" i="1" s="1"/>
  <c r="L137" i="1"/>
  <c r="N137" i="1" s="1"/>
  <c r="P137" i="1" s="1"/>
  <c r="L57" i="1"/>
  <c r="N57" i="1" s="1"/>
  <c r="P57" i="1" s="1"/>
  <c r="G110" i="1"/>
  <c r="I110" i="1" s="1"/>
  <c r="K110" i="1" s="1"/>
  <c r="I71" i="1"/>
  <c r="K71" i="1" s="1"/>
  <c r="G30" i="1"/>
  <c r="I30" i="1" s="1"/>
  <c r="K30" i="1" s="1"/>
  <c r="L62" i="1"/>
  <c r="N62" i="1" s="1"/>
  <c r="P62" i="1" s="1"/>
  <c r="I135" i="1"/>
  <c r="K135" i="1" s="1"/>
  <c r="L39" i="1"/>
  <c r="N39" i="1" s="1"/>
  <c r="P39" i="1" s="1"/>
  <c r="L102" i="1"/>
  <c r="N102" i="1" s="1"/>
  <c r="P102" i="1" s="1"/>
  <c r="L8" i="1"/>
  <c r="N8" i="1" s="1"/>
  <c r="P8" i="1" s="1"/>
  <c r="G138" i="1"/>
  <c r="I138" i="1" s="1"/>
  <c r="K138" i="1" s="1"/>
  <c r="L109" i="1"/>
  <c r="N109" i="1" s="1"/>
  <c r="P109" i="1" s="1"/>
  <c r="G77" i="1"/>
  <c r="I77" i="1" s="1"/>
  <c r="K77" i="1" s="1"/>
  <c r="L136" i="1"/>
  <c r="N136" i="1" s="1"/>
  <c r="P136" i="1" s="1"/>
  <c r="H144" i="1"/>
  <c r="I144" i="1" s="1"/>
  <c r="K144" i="1" s="1"/>
  <c r="L50" i="1"/>
  <c r="N50" i="1" s="1"/>
  <c r="P50" i="1" s="1"/>
  <c r="L59" i="1"/>
  <c r="N59" i="1" s="1"/>
  <c r="P59" i="1" s="1"/>
  <c r="I139" i="1"/>
  <c r="K139" i="1" s="1"/>
  <c r="H82" i="1"/>
  <c r="I82" i="1" s="1"/>
  <c r="K82" i="1" s="1"/>
  <c r="I151" i="1"/>
  <c r="K151" i="1" s="1"/>
  <c r="L28" i="1"/>
  <c r="N28" i="1" s="1"/>
  <c r="P28" i="1" s="1"/>
  <c r="I117" i="1"/>
  <c r="K117" i="1" s="1"/>
  <c r="L115" i="1"/>
  <c r="N115" i="1" s="1"/>
  <c r="P115" i="1" s="1"/>
  <c r="L35" i="1"/>
  <c r="N35" i="1" s="1"/>
  <c r="P35" i="1" s="1"/>
  <c r="L119" i="1"/>
  <c r="N119" i="1" s="1"/>
  <c r="P119" i="1" s="1"/>
  <c r="L121" i="1"/>
  <c r="N121" i="1" s="1"/>
  <c r="P121" i="1" s="1"/>
  <c r="H86" i="1"/>
  <c r="I86" i="1" s="1"/>
  <c r="K86" i="1" s="1"/>
  <c r="L76" i="1"/>
  <c r="N76" i="1" s="1"/>
  <c r="G31" i="1"/>
  <c r="I31" i="1" s="1"/>
  <c r="K31" i="1" s="1"/>
  <c r="G29" i="1"/>
  <c r="I29" i="1" s="1"/>
  <c r="K29" i="1" s="1"/>
  <c r="G96" i="1"/>
  <c r="I96" i="1" s="1"/>
  <c r="K96" i="1" s="1"/>
  <c r="G114" i="1"/>
  <c r="H114" i="1"/>
  <c r="G27" i="1"/>
  <c r="I27" i="1" s="1"/>
  <c r="K27" i="1" s="1"/>
  <c r="G66" i="1"/>
  <c r="I66" i="1" s="1"/>
  <c r="K66" i="1" s="1"/>
  <c r="L58" i="1"/>
  <c r="N58" i="1" s="1"/>
  <c r="P58" i="1" s="1"/>
  <c r="L84" i="1"/>
  <c r="N84" i="1" s="1"/>
  <c r="P84" i="1" s="1"/>
  <c r="I67" i="1"/>
  <c r="K67" i="1" s="1"/>
  <c r="H92" i="1"/>
  <c r="G92" i="1"/>
  <c r="I113" i="1"/>
  <c r="K113" i="1" s="1"/>
  <c r="L74" i="1"/>
  <c r="N74" i="1" s="1"/>
  <c r="P74" i="1" s="1"/>
  <c r="H124" i="1"/>
  <c r="I124" i="1" s="1"/>
  <c r="K124" i="1" s="1"/>
  <c r="H97" i="1"/>
  <c r="G97" i="1"/>
  <c r="I97" i="1" s="1"/>
  <c r="K97" i="1" s="1"/>
  <c r="I49" i="1"/>
  <c r="K49" i="1" s="1"/>
  <c r="G116" i="1"/>
  <c r="H116" i="1"/>
  <c r="L90" i="1"/>
  <c r="N90" i="1" s="1"/>
  <c r="P90" i="1" s="1"/>
  <c r="I145" i="1"/>
  <c r="K145" i="1" s="1"/>
  <c r="H23" i="1"/>
  <c r="I23" i="1" s="1"/>
  <c r="K23" i="1" s="1"/>
  <c r="I54" i="1"/>
  <c r="K54" i="1" s="1"/>
  <c r="G70" i="1"/>
  <c r="I70" i="1" s="1"/>
  <c r="K70" i="1" s="1"/>
  <c r="L64" i="1"/>
  <c r="N64" i="1" s="1"/>
  <c r="P64" i="1" s="1"/>
  <c r="L17" i="1"/>
  <c r="N17" i="1"/>
  <c r="P17" i="1" s="1"/>
  <c r="L80" i="1"/>
  <c r="N80" i="1" s="1"/>
  <c r="P80" i="1" s="1"/>
  <c r="L88" i="1"/>
  <c r="N88" i="1" s="1"/>
  <c r="P88" i="1" s="1"/>
  <c r="L56" i="1"/>
  <c r="N56" i="1" s="1"/>
  <c r="P56" i="1" s="1"/>
  <c r="G55" i="1"/>
  <c r="I55" i="1" s="1"/>
  <c r="K55" i="1" s="1"/>
  <c r="I123" i="1"/>
  <c r="K123" i="1" s="1"/>
  <c r="H111" i="1"/>
  <c r="I111" i="1" s="1"/>
  <c r="K111" i="1" s="1"/>
  <c r="L94" i="1"/>
  <c r="N94" i="1" s="1"/>
  <c r="P94" i="1" s="1"/>
  <c r="L89" i="1"/>
  <c r="N89" i="1" s="1"/>
  <c r="P89" i="1" s="1"/>
  <c r="H53" i="1"/>
  <c r="I53" i="1" s="1"/>
  <c r="K53" i="1" s="1"/>
  <c r="L72" i="1"/>
  <c r="N72" i="1" s="1"/>
  <c r="P72" i="1" s="1"/>
  <c r="G85" i="1"/>
  <c r="I85" i="1" s="1"/>
  <c r="K85" i="1" s="1"/>
  <c r="H73" i="1"/>
  <c r="I73" i="1" s="1"/>
  <c r="K73" i="1" s="1"/>
  <c r="L105" i="1" l="1"/>
  <c r="N105" i="1" s="1"/>
  <c r="P105" i="1" s="1"/>
  <c r="I92" i="1"/>
  <c r="K92" i="1" s="1"/>
  <c r="L11" i="1"/>
  <c r="N11" i="1" s="1"/>
  <c r="P11" i="1" s="1"/>
  <c r="L14" i="1"/>
  <c r="N14" i="1" s="1"/>
  <c r="P14" i="1" s="1"/>
  <c r="L111" i="1"/>
  <c r="N111" i="1" s="1"/>
  <c r="P111" i="1" s="1"/>
  <c r="L73" i="1"/>
  <c r="N73" i="1" s="1"/>
  <c r="P73" i="1" s="1"/>
  <c r="L144" i="1"/>
  <c r="N144" i="1" s="1"/>
  <c r="P144" i="1" s="1"/>
  <c r="L33" i="1"/>
  <c r="N33" i="1" s="1"/>
  <c r="P33" i="1" s="1"/>
  <c r="L124" i="1"/>
  <c r="N124" i="1" s="1"/>
  <c r="P124" i="1" s="1"/>
  <c r="L86" i="1"/>
  <c r="N86" i="1" s="1"/>
  <c r="P86" i="1" s="1"/>
  <c r="L101" i="1"/>
  <c r="N101" i="1" s="1"/>
  <c r="P101" i="1" s="1"/>
  <c r="L23" i="1"/>
  <c r="N23" i="1" s="1"/>
  <c r="P23" i="1" s="1"/>
  <c r="L85" i="1"/>
  <c r="N85" i="1" s="1"/>
  <c r="P85" i="1" s="1"/>
  <c r="L29" i="1"/>
  <c r="N29" i="1" s="1"/>
  <c r="P29" i="1" s="1"/>
  <c r="L41" i="1"/>
  <c r="N41" i="1" s="1"/>
  <c r="P41" i="1" s="1"/>
  <c r="L110" i="1"/>
  <c r="N110" i="1"/>
  <c r="P110" i="1" s="1"/>
  <c r="L68" i="1"/>
  <c r="N68" i="1" s="1"/>
  <c r="P68" i="1" s="1"/>
  <c r="L55" i="1"/>
  <c r="N55" i="1" s="1"/>
  <c r="P55" i="1" s="1"/>
  <c r="L46" i="1"/>
  <c r="N46" i="1" s="1"/>
  <c r="P46" i="1" s="1"/>
  <c r="L54" i="1"/>
  <c r="N54" i="1" s="1"/>
  <c r="P54" i="1" s="1"/>
  <c r="L49" i="1"/>
  <c r="N49" i="1" s="1"/>
  <c r="P49" i="1" s="1"/>
  <c r="L112" i="1"/>
  <c r="N112" i="1" s="1"/>
  <c r="P112" i="1" s="1"/>
  <c r="L79" i="1"/>
  <c r="N79" i="1" s="1"/>
  <c r="P79" i="1" s="1"/>
  <c r="L30" i="1"/>
  <c r="N30" i="1"/>
  <c r="P30" i="1" s="1"/>
  <c r="L117" i="1"/>
  <c r="N117" i="1" s="1"/>
  <c r="P117" i="1" s="1"/>
  <c r="L135" i="1"/>
  <c r="N135" i="1" s="1"/>
  <c r="P135" i="1" s="1"/>
  <c r="L100" i="1"/>
  <c r="N100" i="1" s="1"/>
  <c r="P100" i="1" s="1"/>
  <c r="L123" i="1"/>
  <c r="N123" i="1" s="1"/>
  <c r="P123" i="1" s="1"/>
  <c r="I116" i="1"/>
  <c r="K116" i="1" s="1"/>
  <c r="L66" i="1"/>
  <c r="N66" i="1" s="1"/>
  <c r="P66" i="1" s="1"/>
  <c r="L152" i="1"/>
  <c r="N152" i="1" s="1"/>
  <c r="P152" i="1" s="1"/>
  <c r="L92" i="1"/>
  <c r="N92" i="1" s="1"/>
  <c r="P92" i="1" s="1"/>
  <c r="L27" i="1"/>
  <c r="N27" i="1" s="1"/>
  <c r="P27" i="1" s="1"/>
  <c r="L151" i="1"/>
  <c r="N151" i="1" s="1"/>
  <c r="P151" i="1" s="1"/>
  <c r="L138" i="1"/>
  <c r="N138" i="1" s="1"/>
  <c r="P138" i="1" s="1"/>
  <c r="L99" i="1"/>
  <c r="N99" i="1" s="1"/>
  <c r="P99" i="1" s="1"/>
  <c r="L133" i="1"/>
  <c r="N133" i="1" s="1"/>
  <c r="P133" i="1" s="1"/>
  <c r="L96" i="1"/>
  <c r="N96" i="1" s="1"/>
  <c r="P96" i="1" s="1"/>
  <c r="L71" i="1"/>
  <c r="N71" i="1" s="1"/>
  <c r="P71" i="1" s="1"/>
  <c r="L70" i="1"/>
  <c r="N70" i="1" s="1"/>
  <c r="P70" i="1" s="1"/>
  <c r="L77" i="1"/>
  <c r="N77" i="1" s="1"/>
  <c r="P77" i="1" s="1"/>
  <c r="L40" i="1"/>
  <c r="N40" i="1" s="1"/>
  <c r="P40" i="1" s="1"/>
  <c r="L153" i="1"/>
  <c r="N153" i="1" s="1"/>
  <c r="P153" i="1" s="1"/>
  <c r="L139" i="1"/>
  <c r="N139" i="1" s="1"/>
  <c r="P139" i="1" s="1"/>
  <c r="L82" i="1"/>
  <c r="N82" i="1" s="1"/>
  <c r="P82" i="1" s="1"/>
  <c r="L31" i="1"/>
  <c r="N31" i="1" s="1"/>
  <c r="P31" i="1" s="1"/>
  <c r="L142" i="1"/>
  <c r="N142" i="1" s="1"/>
  <c r="P142" i="1" s="1"/>
  <c r="L53" i="1"/>
  <c r="N53" i="1" s="1"/>
  <c r="P53" i="1" s="1"/>
  <c r="N113" i="1"/>
  <c r="P113" i="1" s="1"/>
  <c r="L113" i="1"/>
  <c r="L97" i="1"/>
  <c r="N97" i="1" s="1"/>
  <c r="P97" i="1" s="1"/>
  <c r="L145" i="1"/>
  <c r="N145" i="1" s="1"/>
  <c r="P145" i="1" s="1"/>
  <c r="L67" i="1"/>
  <c r="N67" i="1" s="1"/>
  <c r="P67" i="1" s="1"/>
  <c r="G154" i="1"/>
  <c r="I114" i="1"/>
  <c r="L15" i="1"/>
  <c r="N15" i="1" s="1"/>
  <c r="P15" i="1" s="1"/>
  <c r="L146" i="1"/>
  <c r="N146" i="1" s="1"/>
  <c r="P146" i="1" s="1"/>
  <c r="I154" i="1" l="1"/>
  <c r="K114" i="1"/>
  <c r="L116" i="1"/>
  <c r="N116" i="1" s="1"/>
  <c r="P116" i="1" s="1"/>
  <c r="L114" i="1" l="1"/>
  <c r="N114" i="1" s="1"/>
  <c r="N154" i="1" l="1"/>
  <c r="P114" i="1"/>
  <c r="P154" i="1" s="1"/>
  <c r="P1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Woodmansey, Susan</author>
  </authors>
  <commentList>
    <comment ref="F112" authorId="0" shapeId="0" xr:uid="{147CF322-9772-44BA-880E-CB4D4E63CBE6}">
      <text>
        <r>
          <rPr>
            <sz val="9"/>
            <color indexed="81"/>
            <rFont val="Tahoma"/>
            <family val="2"/>
          </rPr>
          <t>Remove Fall SAFE count of Our Home students before calculating the ratio.
SDCL 13-13-10.1 (2)</t>
        </r>
      </text>
    </comment>
    <comment ref="F114" authorId="0" shapeId="0" xr:uid="{8D9EDBE8-4902-4FF4-BBAF-AEB1B632FF08}">
      <text>
        <r>
          <rPr>
            <sz val="9"/>
            <color indexed="81"/>
            <rFont val="Tahoma"/>
            <family val="2"/>
          </rPr>
          <t>Remove Fall SAFE count of APA and Dakota Reach students before calculating the ratio.
SDCL 13-13-10.1 (2)</t>
        </r>
      </text>
    </comment>
    <comment ref="P156" authorId="0" shapeId="0" xr:uid="{77F4DBB2-4780-44EC-A4BA-02EC8A1EB0EF}">
      <text>
        <r>
          <rPr>
            <sz val="9"/>
            <color indexed="81"/>
            <rFont val="Tahoma"/>
            <family val="2"/>
          </rPr>
          <t>As per SDCL 13-13-82 student count * PSE</t>
        </r>
      </text>
    </comment>
  </commentList>
</comments>
</file>

<file path=xl/sharedStrings.xml><?xml version="1.0" encoding="utf-8"?>
<sst xmlns="http://schemas.openxmlformats.org/spreadsheetml/2006/main" count="182" uniqueCount="180">
  <si>
    <t>FY2025 General State Aid Need</t>
  </si>
  <si>
    <t>as of 2/7/2025</t>
  </si>
  <si>
    <t>references in SDCL 13-13-10.1</t>
  </si>
  <si>
    <t>2a</t>
  </si>
  <si>
    <t>(4)</t>
  </si>
  <si>
    <t>(3)</t>
  </si>
  <si>
    <t>10a</t>
  </si>
  <si>
    <t>10b</t>
  </si>
  <si>
    <t>10c</t>
  </si>
  <si>
    <t>10d</t>
  </si>
  <si>
    <t>10e</t>
  </si>
  <si>
    <t>updated 7/23/24</t>
  </si>
  <si>
    <t>10f</t>
  </si>
  <si>
    <t>11 &amp; 12</t>
  </si>
  <si>
    <t>District</t>
  </si>
  <si>
    <t>District No.</t>
  </si>
  <si>
    <t>Fall 2024 State Aid Fall Enrollment</t>
  </si>
  <si>
    <t>2023-2024 Alterative Instruction Student Actviites Weighted Count</t>
  </si>
  <si>
    <t>2023-2024 
English Learner
 Eligible Student Weighted Count</t>
  </si>
  <si>
    <t>Target Teacher Ratio</t>
  </si>
  <si>
    <t>Need A</t>
  </si>
  <si>
    <t>LEP Adj
Need B</t>
  </si>
  <si>
    <t>Sum Need 
A &amp; B</t>
  </si>
  <si>
    <t>Target Teacher Compensation
Sal &amp; Ben</t>
  </si>
  <si>
    <t>Teacher Compensation Need</t>
  </si>
  <si>
    <t>Overhead</t>
  </si>
  <si>
    <r>
      <t xml:space="preserve">Adjustment to Need 
</t>
    </r>
    <r>
      <rPr>
        <sz val="9"/>
        <rFont val="Calibri"/>
        <family val="2"/>
      </rPr>
      <t>(ARSD 24:17:03:07)</t>
    </r>
  </si>
  <si>
    <t>Calculated Formula Need</t>
  </si>
  <si>
    <t>Alternative Need</t>
  </si>
  <si>
    <t>State Aid Need</t>
  </si>
  <si>
    <t>Plankinton 01-1</t>
  </si>
  <si>
    <t>White Lake 01-3</t>
  </si>
  <si>
    <t>Huron 02-2</t>
  </si>
  <si>
    <t>Iroquois 02-3</t>
  </si>
  <si>
    <t>Wolsey-Wessington 02-6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</si>
  <si>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</si>
  <si>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</si>
  <si>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</si>
  <si>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</si>
  <si>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</si>
  <si>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</si>
  <si>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</si>
  <si>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</si>
  <si>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</si>
  <si>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</si>
  <si>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</si>
  <si>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</si>
  <si>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</si>
  <si>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</si>
  <si>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</si>
  <si>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</si>
  <si>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</si>
  <si>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</si>
  <si>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</si>
  <si>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</si>
  <si>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</si>
  <si>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</si>
  <si>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</si>
  <si>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</si>
  <si>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</si>
  <si>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</si>
  <si>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</si>
  <si>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</si>
  <si>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</si>
  <si>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</si>
  <si>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</si>
  <si>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</si>
  <si>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</si>
  <si>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</si>
  <si>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</si>
  <si>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</si>
  <si>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</si>
  <si>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Webster Area 18-5</t>
  </si>
  <si>
    <t>Deuel 19-4</t>
  </si>
  <si>
    <t>Eagle Butte 20-1</t>
  </si>
  <si>
    <t>Timber Lake 20-3</t>
  </si>
  <si>
    <t>Armour 21-1</t>
  </si>
  <si>
    <t>Corsica-Stickney 21-3</t>
  </si>
  <si>
    <t>Bowdle 22-1</t>
  </si>
  <si>
    <t>Edmunds Central 22-5</t>
  </si>
  <si>
    <t>Ipswich Public 22-6</t>
  </si>
  <si>
    <t>Edgemont 23-1</t>
  </si>
  <si>
    <t>Hot Springs 23-2</t>
  </si>
  <si>
    <t>Oelrichs 23-3</t>
  </si>
  <si>
    <t>Faulkton Area 24-4</t>
  </si>
  <si>
    <t>Big Stone City 25-1</t>
  </si>
  <si>
    <t>Milbank 25-4</t>
  </si>
  <si>
    <t>Burke 26-2</t>
  </si>
  <si>
    <t>Gregory 26-4</t>
  </si>
  <si>
    <t>South Central 26-5</t>
  </si>
  <si>
    <t>Haakon 27-1</t>
  </si>
  <si>
    <t>Castlewood 28-1</t>
  </si>
  <si>
    <t>Estelline 28-2</t>
  </si>
  <si>
    <t>Hamlin 28-3</t>
  </si>
  <si>
    <t>Miller 29-4</t>
  </si>
  <si>
    <t>Hanson 30-1</t>
  </si>
  <si>
    <t>Bridgewater -Emery 30-3</t>
  </si>
  <si>
    <t>Harding County 31-1</t>
  </si>
  <si>
    <t>Pierre 32-2</t>
  </si>
  <si>
    <t>Freeman 33-1</t>
  </si>
  <si>
    <t>Menno 33-2</t>
  </si>
  <si>
    <t>Parkston 33-3</t>
  </si>
  <si>
    <t>Tripp-Delmont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</si>
  <si>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</si>
  <si>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</si>
  <si>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</si>
  <si>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</si>
  <si>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</si>
  <si>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</si>
  <si>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</si>
  <si>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39-1</t>
  </si>
  <si>
    <t>Madison Central 39-2</t>
  </si>
  <si>
    <t>Oldham-Ramona-Rutland 39-6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</si>
  <si>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</si>
  <si>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</si>
  <si>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</si>
  <si>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</si>
  <si>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</si>
  <si>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</si>
  <si>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</si>
  <si>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</si>
  <si>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</si>
  <si>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</si>
  <si>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</si>
  <si>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</si>
  <si>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 - Hecla 45-4</t>
  </si>
  <si>
    <t>Langford Area 45-5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</si>
  <si>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</si>
  <si>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</si>
  <si>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</si>
  <si>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</si>
  <si>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</si>
  <si>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</si>
  <si>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</si>
  <si>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</si>
  <si>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</si>
  <si>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</si>
  <si>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</si>
  <si>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</si>
  <si>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</si>
  <si>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</si>
  <si>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</si>
  <si>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</si>
  <si>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51-4</t>
  </si>
  <si>
    <t>Wall 51-5</t>
  </si>
  <si>
    <t>Bison 52-1</t>
  </si>
  <si>
    <t>Lemmon 52-4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</si>
  <si>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</si>
  <si>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</si>
  <si>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</si>
  <si>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</si>
  <si>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</si>
  <si>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</si>
  <si>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</si>
  <si>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</si>
  <si>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</si>
  <si>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</si>
  <si>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</si>
  <si>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</si>
  <si>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</si>
  <si>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</si>
  <si>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</si>
  <si>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Colome Consolidated 59-3</t>
  </si>
  <si>
    <t>Centerville 60-1</t>
  </si>
  <si>
    <t>Marion 60-3</t>
  </si>
  <si>
    <t>Parker 60-4</t>
  </si>
  <si>
    <t>Viborg-Hurley 60-6</t>
  </si>
  <si>
    <t>Alcester-Hudson 61-1</t>
  </si>
  <si>
    <t>Beresford 61-2</t>
  </si>
  <si>
    <t>Elk Point-Jefferson 61-7</t>
  </si>
  <si>
    <t>Dakota Valley 61-8</t>
  </si>
  <si>
    <t>Selby 62-5</t>
  </si>
  <si>
    <t>Mobridge-Pollock 62-6</t>
  </si>
  <si>
    <t>Gayville-Volin 63-1</t>
  </si>
  <si>
    <t>Yankton 63-3</t>
  </si>
  <si>
    <t>Dupree 64-2</t>
  </si>
  <si>
    <t>Oglala Lakota County 65-1</t>
  </si>
  <si>
    <t>Todd County 66-1</t>
  </si>
  <si>
    <t>L-D Career &amp; Tech Ed.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</si>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</sst>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EE2F6"/>
        <bgColor indexed="64"/>
      </patternFill>
    </fill>
    <fill>
      <patternFill patternType="solid">
        <fgColor rgb="FFC7B78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/>
    <xf numFmtId="2" fontId="3" fillId="0" borderId="0" xfId="1" applyNumberFormat="1" applyFont="1"/>
    <xf numFmtId="164" fontId="3" fillId="0" borderId="0" xfId="1" applyNumberFormat="1" applyFont="1"/>
    <xf numFmtId="0" fontId="4" fillId="0" borderId="0" xfId="1" applyFont="1" applyAlignment="1">
      <alignment horizontal="left"/>
    </xf>
    <xf numFmtId="164" fontId="3" fillId="2" borderId="0" xfId="1" applyNumberFormat="1" applyFont="1" applyFill="1"/>
    <xf numFmtId="0" fontId="4" fillId="0" borderId="0" xfId="1" applyFont="1" applyAlignment="1">
      <alignment horizontal="center"/>
    </xf>
    <xf numFmtId="2" fontId="4" fillId="0" borderId="0" xfId="1" quotePrefix="1" applyNumberFormat="1" applyFont="1" applyAlignment="1">
      <alignment horizontal="center"/>
    </xf>
    <xf numFmtId="0" fontId="4" fillId="0" borderId="0" xfId="1" quotePrefix="1" applyFont="1" applyAlignment="1">
      <alignment horizontal="center"/>
    </xf>
    <xf numFmtId="165" fontId="5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3" borderId="1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left" wrapText="1"/>
    </xf>
    <xf numFmtId="2" fontId="3" fillId="3" borderId="1" xfId="1" applyNumberFormat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 wrapText="1"/>
    </xf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right"/>
    </xf>
    <xf numFmtId="4" fontId="3" fillId="0" borderId="2" xfId="1" applyNumberFormat="1" applyFont="1" applyBorder="1"/>
    <xf numFmtId="2" fontId="3" fillId="0" borderId="2" xfId="1" applyNumberFormat="1" applyFont="1" applyBorder="1"/>
    <xf numFmtId="164" fontId="3" fillId="0" borderId="2" xfId="1" applyNumberFormat="1" applyFont="1" applyBorder="1"/>
    <xf numFmtId="0" fontId="3" fillId="0" borderId="3" xfId="1" applyFont="1" applyBorder="1" applyAlignment="1">
      <alignment horizontal="left"/>
    </xf>
    <xf numFmtId="0" fontId="3" fillId="0" borderId="3" xfId="1" applyFont="1" applyBorder="1" applyAlignment="1">
      <alignment horizontal="right"/>
    </xf>
    <xf numFmtId="2" fontId="3" fillId="0" borderId="3" xfId="1" applyNumberFormat="1" applyFont="1" applyBorder="1"/>
    <xf numFmtId="164" fontId="3" fillId="0" borderId="3" xfId="1" applyNumberFormat="1" applyFont="1" applyBorder="1"/>
    <xf numFmtId="165" fontId="3" fillId="0" borderId="0" xfId="1" applyNumberFormat="1" applyFont="1"/>
    <xf numFmtId="3" fontId="3" fillId="0" borderId="3" xfId="1" applyNumberFormat="1" applyFont="1" applyBorder="1" applyAlignment="1">
      <alignment horizontal="left"/>
    </xf>
    <xf numFmtId="4" fontId="3" fillId="0" borderId="3" xfId="1" applyNumberFormat="1" applyFont="1" applyBorder="1"/>
    <xf numFmtId="0" fontId="3" fillId="0" borderId="3" xfId="1" applyFont="1" applyBorder="1"/>
    <xf numFmtId="3" fontId="3" fillId="0" borderId="0" xfId="1" applyNumberFormat="1" applyFont="1" applyAlignment="1">
      <alignment horizontal="left"/>
    </xf>
    <xf numFmtId="4" fontId="6" fillId="0" borderId="0" xfId="1" applyNumberFormat="1" applyFont="1"/>
    <xf numFmtId="4" fontId="3" fillId="0" borderId="0" xfId="1" applyNumberFormat="1" applyFont="1"/>
    <xf numFmtId="3" fontId="3" fillId="0" borderId="4" xfId="1" applyNumberFormat="1" applyFont="1" applyBorder="1" applyAlignment="1">
      <alignment horizontal="left" wrapText="1"/>
    </xf>
    <xf numFmtId="4" fontId="6" fillId="0" borderId="4" xfId="1" applyNumberFormat="1" applyFont="1" applyBorder="1"/>
    <xf numFmtId="4" fontId="3" fillId="0" borderId="4" xfId="1" applyNumberFormat="1" applyFont="1" applyBorder="1"/>
    <xf numFmtId="2" fontId="3" fillId="0" borderId="4" xfId="1" applyNumberFormat="1" applyFont="1" applyBorder="1"/>
    <xf numFmtId="165" fontId="3" fillId="0" borderId="4" xfId="1" applyNumberFormat="1" applyFont="1" applyBorder="1"/>
    <xf numFmtId="164" fontId="3" fillId="0" borderId="4" xfId="1" applyNumberFormat="1" applyFont="1" applyBorder="1"/>
    <xf numFmtId="0" fontId="3" fillId="0" borderId="0" xfId="1" applyFont="1" applyAlignment="1">
      <alignment wrapText="1"/>
    </xf>
    <xf numFmtId="2" fontId="3" fillId="0" borderId="3" xfId="1" applyNumberFormat="1" applyFont="1" applyFill="1" applyBorder="1"/>
  </cellXfs>
  <cellStyles count="2">
    <cellStyle name="Normal" xfId="0" builtinId="0"/>
    <cellStyle name="Normal 2" xfId="1" xr:uid="{35AB8F83-E767-4EE5-9685-9B4AF64D94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114301</xdr:colOff>
      <xdr:row>0</xdr:row>
      <xdr:rowOff>28576</xdr:rowOff>
    </xdr:from>
    <xdr:ext cx="2105024" cy="476249"/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52F1EDDD-5A20-4DEC-93CE-5E2CC733D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6976" y="28576"/>
          <a:ext cx="2105024" cy="47624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%20Aid\Senate%20Bill%20120\Analysis\part4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State%20Aid\1.%20State%20Aid%20Calculations\FY2025%20State%20Aid\2nd%20Half\GSA%20FY2025%20Estimate%202.11.25%20KN.xlsx" TargetMode="External"/><Relationship Id="rId1" Type="http://schemas.openxmlformats.org/officeDocument/2006/relationships/externalLinkPath" Target="/State%20Aid/1.%20State%20Aid%20Calculations/FY2025%20State%20Aid/2nd%20Half/GSA%20FY2025%20Estimate%202.11.25%20K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AID\HISTORIC\PRO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%20Aid\FY99\finalest\99sa%201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rt 6 Totals"/>
      <sheetName val="Other Costs"/>
      <sheetName val="Part I unallocated costs"/>
      <sheetName val="Unallocated part II"/>
      <sheetName val="Unallocated trans"/>
      <sheetName val="Distri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mts"/>
      <sheetName val="FY2025 GSA"/>
      <sheetName val="GSA Need"/>
      <sheetName val="Alternative Need"/>
      <sheetName val="State Aid Fall Enroll"/>
      <sheetName val="AI Activites"/>
      <sheetName val="ELL"/>
      <sheetName val="ARSD 24.17.03.07"/>
      <sheetName val="OTHER REV 2025"/>
      <sheetName val="Pay 2024"/>
      <sheetName val="Pay 2025"/>
      <sheetName val="Gaming Adjustment"/>
      <sheetName val="Excess Cash Bal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cts"/>
      <sheetName val="MAIN"/>
      <sheetName val="FY93"/>
      <sheetName val="FY94"/>
      <sheetName val="F95STAID"/>
      <sheetName val="FY96STAID"/>
      <sheetName val="FY97HALF"/>
      <sheetName val="FY97"/>
      <sheetName val="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FY99 GF"/>
      <sheetName val="FY99 SPED"/>
      <sheetName val="98 projections"/>
      <sheetName val="98 ADM"/>
      <sheetName val="SPEDTRAN"/>
      <sheetName val="LEVIES97"/>
      <sheetName val="Effort"/>
      <sheetName val="98 effort"/>
      <sheetName val="97pay98"/>
      <sheetName val="BAL22"/>
      <sheetName val="98pay99"/>
      <sheetName val="99 effor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01001</v>
          </cell>
          <cell r="C6" t="str">
            <v>1-1</v>
          </cell>
          <cell r="D6" t="str">
            <v>PLANKINTON</v>
          </cell>
          <cell r="E6">
            <v>5.75</v>
          </cell>
          <cell r="F6">
            <v>9.1999999999999993</v>
          </cell>
          <cell r="G6">
            <v>16.75</v>
          </cell>
          <cell r="H6">
            <v>0</v>
          </cell>
          <cell r="J6">
            <v>0</v>
          </cell>
          <cell r="L6">
            <v>1.76</v>
          </cell>
          <cell r="N6">
            <v>0</v>
          </cell>
          <cell r="O6">
            <v>1.4</v>
          </cell>
          <cell r="P6">
            <v>0</v>
          </cell>
          <cell r="Q6">
            <v>0</v>
          </cell>
          <cell r="R6">
            <v>0</v>
          </cell>
          <cell r="S6">
            <v>0.36</v>
          </cell>
          <cell r="T6">
            <v>0.57999999999999996</v>
          </cell>
          <cell r="U6">
            <v>1.05</v>
          </cell>
          <cell r="V6">
            <v>0.1</v>
          </cell>
          <cell r="W6">
            <v>0.1</v>
          </cell>
          <cell r="X6">
            <v>0.1</v>
          </cell>
          <cell r="Y6">
            <v>9.3699999999999992</v>
          </cell>
          <cell r="Z6">
            <v>13.04</v>
          </cell>
          <cell r="AA6">
            <v>21.060000000000002</v>
          </cell>
        </row>
        <row r="7">
          <cell r="A7">
            <v>2</v>
          </cell>
          <cell r="B7" t="str">
            <v>01002</v>
          </cell>
          <cell r="C7" t="str">
            <v>1-2</v>
          </cell>
          <cell r="D7" t="str">
            <v>STICKNEY</v>
          </cell>
          <cell r="E7">
            <v>5.75</v>
          </cell>
          <cell r="F7">
            <v>9.1999999999999993</v>
          </cell>
          <cell r="G7">
            <v>16.75</v>
          </cell>
          <cell r="H7">
            <v>0</v>
          </cell>
          <cell r="J7">
            <v>0</v>
          </cell>
          <cell r="L7">
            <v>0.99</v>
          </cell>
          <cell r="N7">
            <v>0</v>
          </cell>
          <cell r="O7">
            <v>1.4</v>
          </cell>
          <cell r="P7">
            <v>0</v>
          </cell>
          <cell r="Q7">
            <v>0</v>
          </cell>
          <cell r="R7">
            <v>0</v>
          </cell>
          <cell r="S7">
            <v>0.03</v>
          </cell>
          <cell r="T7">
            <v>0.05</v>
          </cell>
          <cell r="U7">
            <v>0.09</v>
          </cell>
          <cell r="V7">
            <v>0</v>
          </cell>
          <cell r="W7">
            <v>0</v>
          </cell>
          <cell r="X7">
            <v>0</v>
          </cell>
          <cell r="Y7">
            <v>8.17</v>
          </cell>
          <cell r="Z7">
            <v>11.64</v>
          </cell>
          <cell r="AA7">
            <v>19.229999999999997</v>
          </cell>
        </row>
        <row r="8">
          <cell r="A8">
            <v>3</v>
          </cell>
          <cell r="B8" t="str">
            <v>01003</v>
          </cell>
          <cell r="C8" t="str">
            <v>1-3</v>
          </cell>
          <cell r="D8" t="str">
            <v>WHITE LAKE</v>
          </cell>
          <cell r="E8">
            <v>5.75</v>
          </cell>
          <cell r="F8">
            <v>9.1999999999999993</v>
          </cell>
          <cell r="G8">
            <v>16.75</v>
          </cell>
          <cell r="H8">
            <v>0</v>
          </cell>
          <cell r="J8">
            <v>0</v>
          </cell>
          <cell r="L8">
            <v>1.71</v>
          </cell>
          <cell r="N8">
            <v>0.27</v>
          </cell>
          <cell r="O8">
            <v>1.4</v>
          </cell>
          <cell r="P8">
            <v>0</v>
          </cell>
          <cell r="Q8">
            <v>0</v>
          </cell>
          <cell r="R8">
            <v>0</v>
          </cell>
          <cell r="S8">
            <v>0.06</v>
          </cell>
          <cell r="T8">
            <v>0.1</v>
          </cell>
          <cell r="U8">
            <v>0.17</v>
          </cell>
          <cell r="V8">
            <v>0.01</v>
          </cell>
          <cell r="W8">
            <v>0.01</v>
          </cell>
          <cell r="X8">
            <v>0.01</v>
          </cell>
          <cell r="Y8">
            <v>9.2000000000000011</v>
          </cell>
          <cell r="Z8">
            <v>12.69</v>
          </cell>
          <cell r="AA8">
            <v>20.310000000000002</v>
          </cell>
        </row>
        <row r="9">
          <cell r="A9">
            <v>4</v>
          </cell>
          <cell r="B9" t="str">
            <v>02001</v>
          </cell>
          <cell r="C9" t="str">
            <v>2-1</v>
          </cell>
          <cell r="D9" t="str">
            <v>HITCHCOCK</v>
          </cell>
          <cell r="E9">
            <v>5.75</v>
          </cell>
          <cell r="F9">
            <v>9.1999999999999993</v>
          </cell>
          <cell r="G9">
            <v>16.75</v>
          </cell>
          <cell r="H9">
            <v>0</v>
          </cell>
          <cell r="J9">
            <v>0</v>
          </cell>
          <cell r="L9">
            <v>1.72</v>
          </cell>
          <cell r="N9">
            <v>0</v>
          </cell>
          <cell r="O9">
            <v>1.4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8.8699999999999992</v>
          </cell>
          <cell r="Z9">
            <v>12.32</v>
          </cell>
          <cell r="AA9">
            <v>19.869999999999997</v>
          </cell>
        </row>
        <row r="10">
          <cell r="A10">
            <v>5</v>
          </cell>
          <cell r="B10" t="str">
            <v>02002</v>
          </cell>
          <cell r="C10" t="str">
            <v>2-2</v>
          </cell>
          <cell r="D10" t="str">
            <v>HURON</v>
          </cell>
          <cell r="E10">
            <v>5.75</v>
          </cell>
          <cell r="F10">
            <v>9.1999999999999993</v>
          </cell>
          <cell r="G10">
            <v>16.75</v>
          </cell>
          <cell r="H10">
            <v>2.31</v>
          </cell>
          <cell r="J10">
            <v>0</v>
          </cell>
          <cell r="L10">
            <v>2.0099999999999998</v>
          </cell>
          <cell r="N10">
            <v>0</v>
          </cell>
          <cell r="O10">
            <v>1.4</v>
          </cell>
          <cell r="P10">
            <v>0</v>
          </cell>
          <cell r="Q10">
            <v>0</v>
          </cell>
          <cell r="R10">
            <v>0</v>
          </cell>
          <cell r="S10">
            <v>0.09</v>
          </cell>
          <cell r="T10">
            <v>0.14000000000000001</v>
          </cell>
          <cell r="U10">
            <v>0.26</v>
          </cell>
          <cell r="V10">
            <v>0.02</v>
          </cell>
          <cell r="W10">
            <v>0.02</v>
          </cell>
          <cell r="X10">
            <v>0.02</v>
          </cell>
          <cell r="Y10">
            <v>11.58</v>
          </cell>
          <cell r="Z10">
            <v>15.08</v>
          </cell>
          <cell r="AA10">
            <v>22.75</v>
          </cell>
        </row>
        <row r="11">
          <cell r="A11">
            <v>6</v>
          </cell>
          <cell r="B11" t="str">
            <v>02003</v>
          </cell>
          <cell r="C11" t="str">
            <v>2-3</v>
          </cell>
          <cell r="D11" t="str">
            <v>IROQUOIS</v>
          </cell>
          <cell r="E11">
            <v>5.75</v>
          </cell>
          <cell r="F11">
            <v>9.1999999999999993</v>
          </cell>
          <cell r="G11">
            <v>16.75</v>
          </cell>
          <cell r="H11">
            <v>0</v>
          </cell>
          <cell r="J11">
            <v>0</v>
          </cell>
          <cell r="L11">
            <v>1.0900000000000001</v>
          </cell>
          <cell r="N11">
            <v>0</v>
          </cell>
          <cell r="O11">
            <v>1.01</v>
          </cell>
          <cell r="P11">
            <v>0</v>
          </cell>
          <cell r="Q11">
            <v>0</v>
          </cell>
          <cell r="R11">
            <v>0</v>
          </cell>
          <cell r="S11">
            <v>0.03</v>
          </cell>
          <cell r="T11">
            <v>0.05</v>
          </cell>
          <cell r="U11">
            <v>0.09</v>
          </cell>
          <cell r="V11">
            <v>0.01</v>
          </cell>
          <cell r="W11">
            <v>0.01</v>
          </cell>
          <cell r="X11">
            <v>0.01</v>
          </cell>
          <cell r="Y11">
            <v>7.89</v>
          </cell>
          <cell r="Z11">
            <v>11.36</v>
          </cell>
          <cell r="AA11">
            <v>18.950000000000003</v>
          </cell>
        </row>
        <row r="12">
          <cell r="A12">
            <v>7</v>
          </cell>
          <cell r="B12" t="str">
            <v>02004</v>
          </cell>
          <cell r="C12" t="str">
            <v>2-4</v>
          </cell>
          <cell r="D12" t="str">
            <v>WESSINGTON</v>
          </cell>
          <cell r="E12">
            <v>6.46</v>
          </cell>
          <cell r="F12">
            <v>10.34</v>
          </cell>
          <cell r="G12">
            <v>18.82</v>
          </cell>
          <cell r="H12">
            <v>0</v>
          </cell>
          <cell r="J12">
            <v>0</v>
          </cell>
          <cell r="L12">
            <v>1.59</v>
          </cell>
          <cell r="N12">
            <v>0</v>
          </cell>
          <cell r="O12">
            <v>1.4</v>
          </cell>
          <cell r="P12">
            <v>0</v>
          </cell>
          <cell r="Q12">
            <v>0</v>
          </cell>
          <cell r="R12">
            <v>0</v>
          </cell>
          <cell r="S12">
            <v>0.04</v>
          </cell>
          <cell r="T12">
            <v>0.06</v>
          </cell>
          <cell r="U12">
            <v>0.12</v>
          </cell>
          <cell r="V12">
            <v>0</v>
          </cell>
          <cell r="W12">
            <v>0</v>
          </cell>
          <cell r="X12">
            <v>0</v>
          </cell>
          <cell r="Y12">
            <v>9.49</v>
          </cell>
          <cell r="Z12">
            <v>13.39</v>
          </cell>
          <cell r="AA12">
            <v>21.93</v>
          </cell>
        </row>
        <row r="13">
          <cell r="A13">
            <v>8</v>
          </cell>
          <cell r="B13" t="str">
            <v>02005</v>
          </cell>
          <cell r="C13" t="str">
            <v>2-5</v>
          </cell>
          <cell r="D13" t="str">
            <v>WOLSEY</v>
          </cell>
          <cell r="E13">
            <v>5.75</v>
          </cell>
          <cell r="F13">
            <v>9.1999999999999993</v>
          </cell>
          <cell r="G13">
            <v>16.75</v>
          </cell>
          <cell r="H13">
            <v>0</v>
          </cell>
          <cell r="J13">
            <v>0</v>
          </cell>
          <cell r="L13">
            <v>0.38</v>
          </cell>
          <cell r="N13">
            <v>0</v>
          </cell>
          <cell r="O13">
            <v>1.4</v>
          </cell>
          <cell r="P13">
            <v>0</v>
          </cell>
          <cell r="Q13">
            <v>0</v>
          </cell>
          <cell r="R13">
            <v>0</v>
          </cell>
          <cell r="S13">
            <v>0.04</v>
          </cell>
          <cell r="T13">
            <v>0.06</v>
          </cell>
          <cell r="U13">
            <v>0.12</v>
          </cell>
          <cell r="V13">
            <v>0</v>
          </cell>
          <cell r="W13">
            <v>0</v>
          </cell>
          <cell r="X13">
            <v>0</v>
          </cell>
          <cell r="Y13">
            <v>7.5699999999999994</v>
          </cell>
          <cell r="Z13">
            <v>11.040000000000001</v>
          </cell>
          <cell r="AA13">
            <v>18.649999999999999</v>
          </cell>
        </row>
        <row r="14">
          <cell r="A14">
            <v>9</v>
          </cell>
          <cell r="B14" t="str">
            <v>03001</v>
          </cell>
          <cell r="C14" t="str">
            <v>3-1</v>
          </cell>
          <cell r="D14" t="str">
            <v>BENNETT COUNTY</v>
          </cell>
          <cell r="E14">
            <v>5.75</v>
          </cell>
          <cell r="F14">
            <v>9.1999999999999993</v>
          </cell>
          <cell r="G14">
            <v>16.75</v>
          </cell>
          <cell r="H14">
            <v>0</v>
          </cell>
          <cell r="J14">
            <v>0</v>
          </cell>
          <cell r="L14">
            <v>3</v>
          </cell>
          <cell r="N14">
            <v>0.16</v>
          </cell>
          <cell r="O14">
            <v>1.4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10.31</v>
          </cell>
          <cell r="Z14">
            <v>13.76</v>
          </cell>
          <cell r="AA14">
            <v>21.31</v>
          </cell>
        </row>
        <row r="15">
          <cell r="A15">
            <v>10</v>
          </cell>
          <cell r="B15" t="str">
            <v>04001</v>
          </cell>
          <cell r="C15" t="str">
            <v>4-1</v>
          </cell>
          <cell r="D15" t="str">
            <v>AVON</v>
          </cell>
          <cell r="E15">
            <v>5.75</v>
          </cell>
          <cell r="F15">
            <v>9.1999999999999993</v>
          </cell>
          <cell r="G15">
            <v>16.75</v>
          </cell>
          <cell r="H15">
            <v>0</v>
          </cell>
          <cell r="J15">
            <v>0</v>
          </cell>
          <cell r="L15">
            <v>2.46</v>
          </cell>
          <cell r="N15">
            <v>0.3</v>
          </cell>
          <cell r="O15">
            <v>1.4</v>
          </cell>
          <cell r="P15">
            <v>0</v>
          </cell>
          <cell r="Q15">
            <v>0</v>
          </cell>
          <cell r="R15">
            <v>0</v>
          </cell>
          <cell r="S15">
            <v>0.01</v>
          </cell>
          <cell r="T15">
            <v>0.02</v>
          </cell>
          <cell r="U15">
            <v>0.03</v>
          </cell>
          <cell r="V15">
            <v>0</v>
          </cell>
          <cell r="W15">
            <v>0</v>
          </cell>
          <cell r="X15">
            <v>0</v>
          </cell>
          <cell r="Y15">
            <v>9.9200000000000017</v>
          </cell>
          <cell r="Z15">
            <v>13.38</v>
          </cell>
          <cell r="AA15">
            <v>20.94</v>
          </cell>
        </row>
        <row r="16">
          <cell r="A16">
            <v>11</v>
          </cell>
          <cell r="B16" t="str">
            <v>04002</v>
          </cell>
          <cell r="C16" t="str">
            <v>4-2</v>
          </cell>
          <cell r="D16" t="str">
            <v>BON HOMME</v>
          </cell>
          <cell r="E16">
            <v>5.75</v>
          </cell>
          <cell r="F16">
            <v>9.1999999999999993</v>
          </cell>
          <cell r="G16">
            <v>16.75</v>
          </cell>
          <cell r="H16">
            <v>0</v>
          </cell>
          <cell r="J16">
            <v>0</v>
          </cell>
          <cell r="L16">
            <v>3</v>
          </cell>
          <cell r="N16">
            <v>0.3</v>
          </cell>
          <cell r="O16">
            <v>1.4</v>
          </cell>
          <cell r="P16">
            <v>0</v>
          </cell>
          <cell r="Q16">
            <v>0</v>
          </cell>
          <cell r="R16">
            <v>0</v>
          </cell>
          <cell r="S16">
            <v>0.01</v>
          </cell>
          <cell r="T16">
            <v>0.02</v>
          </cell>
          <cell r="U16">
            <v>0.03</v>
          </cell>
          <cell r="V16">
            <v>0</v>
          </cell>
          <cell r="W16">
            <v>0</v>
          </cell>
          <cell r="X16">
            <v>0</v>
          </cell>
          <cell r="Y16">
            <v>10.46</v>
          </cell>
          <cell r="Z16">
            <v>13.92</v>
          </cell>
          <cell r="AA16">
            <v>21.48</v>
          </cell>
        </row>
        <row r="17">
          <cell r="A17">
            <v>12</v>
          </cell>
          <cell r="B17" t="str">
            <v>04003</v>
          </cell>
          <cell r="C17" t="str">
            <v>4-3</v>
          </cell>
          <cell r="D17" t="str">
            <v>SCOTLAND</v>
          </cell>
          <cell r="E17">
            <v>5.75</v>
          </cell>
          <cell r="F17">
            <v>9.1999999999999993</v>
          </cell>
          <cell r="G17">
            <v>16.75</v>
          </cell>
          <cell r="H17">
            <v>0</v>
          </cell>
          <cell r="J17">
            <v>0</v>
          </cell>
          <cell r="L17">
            <v>2.64</v>
          </cell>
          <cell r="N17">
            <v>0.3</v>
          </cell>
          <cell r="O17">
            <v>1.4</v>
          </cell>
          <cell r="P17">
            <v>0</v>
          </cell>
          <cell r="Q17">
            <v>0</v>
          </cell>
          <cell r="R17">
            <v>0</v>
          </cell>
          <cell r="S17">
            <v>0.05</v>
          </cell>
          <cell r="T17">
            <v>0.08</v>
          </cell>
          <cell r="U17">
            <v>0.15</v>
          </cell>
          <cell r="V17">
            <v>0</v>
          </cell>
          <cell r="W17">
            <v>0</v>
          </cell>
          <cell r="X17">
            <v>0</v>
          </cell>
          <cell r="Y17">
            <v>10.140000000000002</v>
          </cell>
          <cell r="Z17">
            <v>13.620000000000001</v>
          </cell>
          <cell r="AA17">
            <v>21.24</v>
          </cell>
        </row>
        <row r="18">
          <cell r="A18">
            <v>13</v>
          </cell>
          <cell r="B18" t="str">
            <v>05001</v>
          </cell>
          <cell r="C18" t="str">
            <v>5-1</v>
          </cell>
          <cell r="D18" t="str">
            <v>BROOKINGS</v>
          </cell>
          <cell r="E18">
            <v>5.75</v>
          </cell>
          <cell r="F18">
            <v>9.1999999999999993</v>
          </cell>
          <cell r="G18">
            <v>16.75</v>
          </cell>
          <cell r="H18">
            <v>1.89</v>
          </cell>
          <cell r="J18">
            <v>0</v>
          </cell>
          <cell r="L18">
            <v>2.56</v>
          </cell>
          <cell r="N18">
            <v>0.3</v>
          </cell>
          <cell r="O18">
            <v>1.4</v>
          </cell>
          <cell r="P18">
            <v>0</v>
          </cell>
          <cell r="Q18">
            <v>0</v>
          </cell>
          <cell r="R18">
            <v>0</v>
          </cell>
          <cell r="S18">
            <v>0.15</v>
          </cell>
          <cell r="T18">
            <v>0.24</v>
          </cell>
          <cell r="U18">
            <v>0.44</v>
          </cell>
          <cell r="V18">
            <v>0.03</v>
          </cell>
          <cell r="W18">
            <v>0.03</v>
          </cell>
          <cell r="X18">
            <v>0.03</v>
          </cell>
          <cell r="Y18">
            <v>12.08</v>
          </cell>
          <cell r="Z18">
            <v>15.620000000000001</v>
          </cell>
          <cell r="AA18">
            <v>23.37</v>
          </cell>
        </row>
        <row r="19">
          <cell r="A19">
            <v>14</v>
          </cell>
          <cell r="B19" t="str">
            <v>05003</v>
          </cell>
          <cell r="C19" t="str">
            <v>5-3</v>
          </cell>
          <cell r="D19" t="str">
            <v>ELKTON</v>
          </cell>
          <cell r="E19">
            <v>5.75</v>
          </cell>
          <cell r="F19">
            <v>9.1999999999999993</v>
          </cell>
          <cell r="G19">
            <v>16.75</v>
          </cell>
          <cell r="H19">
            <v>1.07</v>
          </cell>
          <cell r="J19">
            <v>0</v>
          </cell>
          <cell r="L19">
            <v>3</v>
          </cell>
          <cell r="N19">
            <v>0.2</v>
          </cell>
          <cell r="O19">
            <v>1.23</v>
          </cell>
          <cell r="P19">
            <v>0</v>
          </cell>
          <cell r="Q19">
            <v>0</v>
          </cell>
          <cell r="R19">
            <v>0</v>
          </cell>
          <cell r="S19">
            <v>0.01</v>
          </cell>
          <cell r="T19">
            <v>0.02</v>
          </cell>
          <cell r="U19">
            <v>0.03</v>
          </cell>
          <cell r="V19">
            <v>0</v>
          </cell>
          <cell r="W19">
            <v>0</v>
          </cell>
          <cell r="X19">
            <v>0</v>
          </cell>
          <cell r="Y19">
            <v>11.26</v>
          </cell>
          <cell r="Z19">
            <v>14.719999999999999</v>
          </cell>
          <cell r="AA19">
            <v>22.28</v>
          </cell>
        </row>
        <row r="20">
          <cell r="A20">
            <v>15</v>
          </cell>
          <cell r="B20" t="str">
            <v>05004</v>
          </cell>
          <cell r="C20" t="str">
            <v>5-4</v>
          </cell>
          <cell r="D20" t="str">
            <v>LAKE HENDRICKS</v>
          </cell>
          <cell r="E20">
            <v>5.75</v>
          </cell>
          <cell r="F20">
            <v>9.1999999999999993</v>
          </cell>
          <cell r="G20">
            <v>16.75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>
            <v>0.95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6.7</v>
          </cell>
          <cell r="Z20">
            <v>10.149999999999999</v>
          </cell>
          <cell r="AA20">
            <v>17.7</v>
          </cell>
        </row>
        <row r="21">
          <cell r="A21">
            <v>16</v>
          </cell>
          <cell r="B21" t="str">
            <v>05005</v>
          </cell>
          <cell r="C21" t="str">
            <v>5-5</v>
          </cell>
          <cell r="D21" t="str">
            <v>SIOUX VALLEY</v>
          </cell>
          <cell r="E21">
            <v>5.75</v>
          </cell>
          <cell r="F21">
            <v>9.1999999999999993</v>
          </cell>
          <cell r="G21">
            <v>16.75</v>
          </cell>
          <cell r="H21">
            <v>0</v>
          </cell>
          <cell r="J21">
            <v>0</v>
          </cell>
          <cell r="L21">
            <v>2.62</v>
          </cell>
          <cell r="N21">
            <v>0</v>
          </cell>
          <cell r="O21">
            <v>1.4</v>
          </cell>
          <cell r="P21">
            <v>0</v>
          </cell>
          <cell r="Q21">
            <v>0</v>
          </cell>
          <cell r="R21">
            <v>0</v>
          </cell>
          <cell r="S21">
            <v>0.04</v>
          </cell>
          <cell r="T21">
            <v>0.06</v>
          </cell>
          <cell r="U21">
            <v>0.12</v>
          </cell>
          <cell r="V21">
            <v>0.01</v>
          </cell>
          <cell r="W21">
            <v>0.01</v>
          </cell>
          <cell r="X21">
            <v>0.01</v>
          </cell>
          <cell r="Y21">
            <v>9.82</v>
          </cell>
          <cell r="Z21">
            <v>13.290000000000001</v>
          </cell>
          <cell r="AA21">
            <v>20.900000000000002</v>
          </cell>
        </row>
        <row r="22">
          <cell r="A22">
            <v>17</v>
          </cell>
          <cell r="B22" t="str">
            <v>05006</v>
          </cell>
          <cell r="C22" t="str">
            <v>5-6</v>
          </cell>
          <cell r="D22" t="str">
            <v>DEUBROOK-AREA</v>
          </cell>
          <cell r="E22">
            <v>5.75</v>
          </cell>
          <cell r="F22">
            <v>9.1999999999999993</v>
          </cell>
          <cell r="G22">
            <v>16.75</v>
          </cell>
          <cell r="H22">
            <v>0.56999999999999995</v>
          </cell>
          <cell r="I22" t="str">
            <v>*</v>
          </cell>
          <cell r="J22">
            <v>0</v>
          </cell>
          <cell r="L22">
            <v>3</v>
          </cell>
          <cell r="N22">
            <v>0.3</v>
          </cell>
          <cell r="O22">
            <v>1.4</v>
          </cell>
          <cell r="P22">
            <v>0</v>
          </cell>
          <cell r="Q22">
            <v>0</v>
          </cell>
          <cell r="R22">
            <v>0</v>
          </cell>
          <cell r="S22">
            <v>0.01</v>
          </cell>
          <cell r="T22">
            <v>0.02</v>
          </cell>
          <cell r="U22">
            <v>0.03</v>
          </cell>
          <cell r="V22">
            <v>0</v>
          </cell>
          <cell r="W22">
            <v>0</v>
          </cell>
          <cell r="X22">
            <v>0</v>
          </cell>
          <cell r="Y22">
            <v>11.030000000000001</v>
          </cell>
          <cell r="Z22">
            <v>14.49</v>
          </cell>
          <cell r="AA22">
            <v>22.05</v>
          </cell>
        </row>
        <row r="23">
          <cell r="A23">
            <v>18</v>
          </cell>
          <cell r="B23" t="str">
            <v>06001</v>
          </cell>
          <cell r="C23" t="str">
            <v>6-1</v>
          </cell>
          <cell r="D23" t="str">
            <v>ABERDEEN</v>
          </cell>
          <cell r="E23">
            <v>5.75</v>
          </cell>
          <cell r="F23">
            <v>9.1999999999999993</v>
          </cell>
          <cell r="G23">
            <v>16.75</v>
          </cell>
          <cell r="H23">
            <v>0</v>
          </cell>
          <cell r="J23">
            <v>0</v>
          </cell>
          <cell r="L23">
            <v>2.14</v>
          </cell>
          <cell r="N23">
            <v>0</v>
          </cell>
          <cell r="O23">
            <v>1.39</v>
          </cell>
          <cell r="P23">
            <v>0</v>
          </cell>
          <cell r="Q23">
            <v>0</v>
          </cell>
          <cell r="R23">
            <v>0</v>
          </cell>
          <cell r="S23">
            <v>0.11</v>
          </cell>
          <cell r="T23">
            <v>0.18</v>
          </cell>
          <cell r="U23">
            <v>0.32</v>
          </cell>
          <cell r="V23">
            <v>0.02</v>
          </cell>
          <cell r="W23">
            <v>0.02</v>
          </cell>
          <cell r="X23">
            <v>0.02</v>
          </cell>
          <cell r="Y23">
            <v>9.41</v>
          </cell>
          <cell r="Z23">
            <v>12.93</v>
          </cell>
          <cell r="AA23">
            <v>20.62</v>
          </cell>
        </row>
        <row r="24">
          <cell r="A24">
            <v>19</v>
          </cell>
          <cell r="B24" t="str">
            <v>06002</v>
          </cell>
          <cell r="C24" t="str">
            <v>6-2</v>
          </cell>
          <cell r="D24" t="str">
            <v>ELM VALLEY</v>
          </cell>
          <cell r="E24">
            <v>5.75</v>
          </cell>
          <cell r="F24">
            <v>9.1999999999999993</v>
          </cell>
          <cell r="G24">
            <v>16.75</v>
          </cell>
          <cell r="H24">
            <v>0</v>
          </cell>
          <cell r="J24">
            <v>0</v>
          </cell>
          <cell r="L24">
            <v>1.69</v>
          </cell>
          <cell r="N24">
            <v>0.3</v>
          </cell>
          <cell r="O24">
            <v>1.27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9.01</v>
          </cell>
          <cell r="Z24">
            <v>12.459999999999999</v>
          </cell>
          <cell r="AA24">
            <v>20.010000000000002</v>
          </cell>
        </row>
        <row r="25">
          <cell r="A25">
            <v>20</v>
          </cell>
          <cell r="B25" t="str">
            <v>06003</v>
          </cell>
          <cell r="C25" t="str">
            <v>6-3</v>
          </cell>
          <cell r="D25" t="str">
            <v>GROTON</v>
          </cell>
          <cell r="E25">
            <v>5.71</v>
          </cell>
          <cell r="F25">
            <v>9.14</v>
          </cell>
          <cell r="G25">
            <v>16.63</v>
          </cell>
          <cell r="H25">
            <v>0</v>
          </cell>
          <cell r="J25">
            <v>0</v>
          </cell>
          <cell r="L25">
            <v>2.15</v>
          </cell>
          <cell r="N25">
            <v>0</v>
          </cell>
          <cell r="O25">
            <v>1.1399999999999999</v>
          </cell>
          <cell r="P25">
            <v>0</v>
          </cell>
          <cell r="Q25">
            <v>0</v>
          </cell>
          <cell r="R25">
            <v>0</v>
          </cell>
          <cell r="S25">
            <v>0.02</v>
          </cell>
          <cell r="T25">
            <v>0.03</v>
          </cell>
          <cell r="U25">
            <v>0.06</v>
          </cell>
          <cell r="V25">
            <v>0</v>
          </cell>
          <cell r="W25">
            <v>0</v>
          </cell>
          <cell r="X25">
            <v>0</v>
          </cell>
          <cell r="Y25">
            <v>9.02</v>
          </cell>
          <cell r="Z25">
            <v>12.46</v>
          </cell>
          <cell r="AA25">
            <v>19.979999999999997</v>
          </cell>
        </row>
        <row r="26">
          <cell r="A26">
            <v>21</v>
          </cell>
          <cell r="B26" t="str">
            <v>06004</v>
          </cell>
          <cell r="C26" t="str">
            <v>6-4</v>
          </cell>
          <cell r="D26" t="str">
            <v>HECLA-HOUGHTON</v>
          </cell>
          <cell r="E26">
            <v>8.5</v>
          </cell>
          <cell r="F26">
            <v>13.6</v>
          </cell>
          <cell r="G26">
            <v>24.759999999999998</v>
          </cell>
          <cell r="H26">
            <v>0</v>
          </cell>
          <cell r="J26">
            <v>0</v>
          </cell>
          <cell r="L26">
            <v>0.26</v>
          </cell>
          <cell r="N26">
            <v>0.3</v>
          </cell>
          <cell r="O26">
            <v>1.39</v>
          </cell>
          <cell r="P26">
            <v>0</v>
          </cell>
          <cell r="Q26">
            <v>0</v>
          </cell>
          <cell r="R26">
            <v>0</v>
          </cell>
          <cell r="S26">
            <v>0.03</v>
          </cell>
          <cell r="T26">
            <v>0.05</v>
          </cell>
          <cell r="U26">
            <v>0.09</v>
          </cell>
          <cell r="V26">
            <v>0</v>
          </cell>
          <cell r="W26">
            <v>0</v>
          </cell>
          <cell r="X26">
            <v>0</v>
          </cell>
          <cell r="Y26">
            <v>10.48</v>
          </cell>
          <cell r="Z26">
            <v>15.600000000000001</v>
          </cell>
          <cell r="AA26">
            <v>26.8</v>
          </cell>
        </row>
        <row r="27">
          <cell r="A27">
            <v>22</v>
          </cell>
          <cell r="B27" t="str">
            <v>06005</v>
          </cell>
          <cell r="C27" t="str">
            <v>6-5</v>
          </cell>
          <cell r="D27" t="str">
            <v>WARNER</v>
          </cell>
          <cell r="E27">
            <v>5.75</v>
          </cell>
          <cell r="F27">
            <v>9.1999999999999993</v>
          </cell>
          <cell r="G27">
            <v>16.75</v>
          </cell>
          <cell r="H27">
            <v>0</v>
          </cell>
          <cell r="J27">
            <v>0</v>
          </cell>
          <cell r="L27">
            <v>1.97</v>
          </cell>
          <cell r="N27">
            <v>0</v>
          </cell>
          <cell r="O27">
            <v>1.4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9.1199999999999992</v>
          </cell>
          <cell r="Z27">
            <v>12.57</v>
          </cell>
          <cell r="AA27">
            <v>20.119999999999997</v>
          </cell>
        </row>
        <row r="28">
          <cell r="A28">
            <v>23</v>
          </cell>
          <cell r="B28" t="str">
            <v>07001</v>
          </cell>
          <cell r="C28" t="str">
            <v>7-1</v>
          </cell>
          <cell r="D28" t="str">
            <v>CHAMBERLAIN</v>
          </cell>
          <cell r="E28">
            <v>5.75</v>
          </cell>
          <cell r="F28">
            <v>9.1999999999999993</v>
          </cell>
          <cell r="G28">
            <v>16.75</v>
          </cell>
          <cell r="H28">
            <v>1.89</v>
          </cell>
          <cell r="J28">
            <v>0</v>
          </cell>
          <cell r="L28">
            <v>2</v>
          </cell>
          <cell r="N28">
            <v>0</v>
          </cell>
          <cell r="O28">
            <v>1.4</v>
          </cell>
          <cell r="P28">
            <v>0</v>
          </cell>
          <cell r="Q28">
            <v>0</v>
          </cell>
          <cell r="R28">
            <v>0</v>
          </cell>
          <cell r="S28">
            <v>0.1</v>
          </cell>
          <cell r="T28">
            <v>0.16</v>
          </cell>
          <cell r="U28">
            <v>0.28999999999999998</v>
          </cell>
          <cell r="V28">
            <v>0.01</v>
          </cell>
          <cell r="W28">
            <v>0.01</v>
          </cell>
          <cell r="X28">
            <v>0.01</v>
          </cell>
          <cell r="Y28">
            <v>11.15</v>
          </cell>
          <cell r="Z28">
            <v>14.66</v>
          </cell>
          <cell r="AA28">
            <v>22.34</v>
          </cell>
        </row>
        <row r="29">
          <cell r="A29">
            <v>24</v>
          </cell>
          <cell r="B29" t="str">
            <v>07002</v>
          </cell>
          <cell r="C29" t="str">
            <v>7-2</v>
          </cell>
          <cell r="D29" t="str">
            <v>KIMBALL</v>
          </cell>
          <cell r="E29">
            <v>5.75</v>
          </cell>
          <cell r="F29">
            <v>9.1999999999999993</v>
          </cell>
          <cell r="G29">
            <v>16.75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>
            <v>1.4</v>
          </cell>
          <cell r="P29">
            <v>0</v>
          </cell>
          <cell r="Q29">
            <v>0</v>
          </cell>
          <cell r="R29">
            <v>0</v>
          </cell>
          <cell r="S29">
            <v>0.02</v>
          </cell>
          <cell r="T29">
            <v>0.03</v>
          </cell>
          <cell r="U29">
            <v>0.06</v>
          </cell>
          <cell r="V29">
            <v>0</v>
          </cell>
          <cell r="W29">
            <v>0</v>
          </cell>
          <cell r="X29">
            <v>0</v>
          </cell>
          <cell r="Y29">
            <v>7.17</v>
          </cell>
          <cell r="Z29">
            <v>10.629999999999999</v>
          </cell>
          <cell r="AA29">
            <v>18.209999999999997</v>
          </cell>
        </row>
        <row r="30">
          <cell r="A30">
            <v>25</v>
          </cell>
          <cell r="B30" t="str">
            <v>09001</v>
          </cell>
          <cell r="C30" t="str">
            <v>9-1</v>
          </cell>
          <cell r="D30" t="str">
            <v>BELLE FOURCHE</v>
          </cell>
          <cell r="E30">
            <v>5.75</v>
          </cell>
          <cell r="F30">
            <v>9.1999999999999993</v>
          </cell>
          <cell r="G30">
            <v>16.75</v>
          </cell>
          <cell r="H30">
            <v>0</v>
          </cell>
          <cell r="J30">
            <v>0</v>
          </cell>
          <cell r="L30">
            <v>3</v>
          </cell>
          <cell r="N30">
            <v>0</v>
          </cell>
          <cell r="O30">
            <v>1.4</v>
          </cell>
          <cell r="P30">
            <v>0</v>
          </cell>
          <cell r="Q30">
            <v>0</v>
          </cell>
          <cell r="R30">
            <v>0</v>
          </cell>
          <cell r="S30">
            <v>0.06</v>
          </cell>
          <cell r="T30">
            <v>0.1</v>
          </cell>
          <cell r="U30">
            <v>0.17</v>
          </cell>
          <cell r="V30">
            <v>0.01</v>
          </cell>
          <cell r="W30">
            <v>0.01</v>
          </cell>
          <cell r="X30">
            <v>0.01</v>
          </cell>
          <cell r="Y30">
            <v>10.220000000000001</v>
          </cell>
          <cell r="Z30">
            <v>13.709999999999999</v>
          </cell>
          <cell r="AA30">
            <v>21.330000000000002</v>
          </cell>
        </row>
        <row r="31">
          <cell r="A31">
            <v>26</v>
          </cell>
          <cell r="B31" t="str">
            <v>09002</v>
          </cell>
          <cell r="C31" t="str">
            <v>9-2</v>
          </cell>
          <cell r="D31" t="str">
            <v>NEWELL</v>
          </cell>
          <cell r="E31">
            <v>5.75</v>
          </cell>
          <cell r="F31">
            <v>9.1999999999999993</v>
          </cell>
          <cell r="G31">
            <v>16.75</v>
          </cell>
          <cell r="H31">
            <v>0</v>
          </cell>
          <cell r="J31">
            <v>0</v>
          </cell>
          <cell r="L31">
            <v>3</v>
          </cell>
          <cell r="N31">
            <v>0</v>
          </cell>
          <cell r="O31">
            <v>1.4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10.15</v>
          </cell>
          <cell r="Z31">
            <v>13.6</v>
          </cell>
          <cell r="AA31">
            <v>21.15</v>
          </cell>
        </row>
        <row r="32">
          <cell r="A32">
            <v>27</v>
          </cell>
          <cell r="B32" t="str">
            <v>10001</v>
          </cell>
          <cell r="C32" t="str">
            <v>10-1</v>
          </cell>
          <cell r="D32" t="str">
            <v>HERRIED</v>
          </cell>
          <cell r="E32">
            <v>5.75</v>
          </cell>
          <cell r="F32">
            <v>9.1999999999999993</v>
          </cell>
          <cell r="G32">
            <v>16.75</v>
          </cell>
          <cell r="H32">
            <v>0</v>
          </cell>
          <cell r="J32">
            <v>0</v>
          </cell>
          <cell r="L32">
            <v>3</v>
          </cell>
          <cell r="N32">
            <v>0</v>
          </cell>
          <cell r="O32">
            <v>1.4</v>
          </cell>
          <cell r="P32">
            <v>0</v>
          </cell>
          <cell r="Q32">
            <v>0</v>
          </cell>
          <cell r="R32">
            <v>0</v>
          </cell>
          <cell r="S32">
            <v>0.01</v>
          </cell>
          <cell r="T32">
            <v>0.02</v>
          </cell>
          <cell r="U32">
            <v>0.03</v>
          </cell>
          <cell r="V32">
            <v>0</v>
          </cell>
          <cell r="W32">
            <v>0</v>
          </cell>
          <cell r="X32">
            <v>0</v>
          </cell>
          <cell r="Y32">
            <v>10.16</v>
          </cell>
          <cell r="Z32">
            <v>13.62</v>
          </cell>
          <cell r="AA32">
            <v>21.18</v>
          </cell>
        </row>
        <row r="33">
          <cell r="A33">
            <v>28</v>
          </cell>
          <cell r="B33" t="str">
            <v>10002</v>
          </cell>
          <cell r="C33" t="str">
            <v>10-2</v>
          </cell>
          <cell r="D33" t="str">
            <v>POLLOCK</v>
          </cell>
          <cell r="E33">
            <v>5.75</v>
          </cell>
          <cell r="F33">
            <v>9.1999999999999993</v>
          </cell>
          <cell r="G33">
            <v>16.75</v>
          </cell>
          <cell r="H33">
            <v>0</v>
          </cell>
          <cell r="J33">
            <v>0</v>
          </cell>
          <cell r="L33">
            <v>2.82</v>
          </cell>
          <cell r="N33">
            <v>0.04</v>
          </cell>
          <cell r="O33">
            <v>1.32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9.93</v>
          </cell>
          <cell r="Z33">
            <v>13.379999999999999</v>
          </cell>
          <cell r="AA33">
            <v>20.93</v>
          </cell>
        </row>
        <row r="34">
          <cell r="A34">
            <v>29</v>
          </cell>
          <cell r="B34" t="str">
            <v>11001</v>
          </cell>
          <cell r="C34" t="str">
            <v>11-1</v>
          </cell>
          <cell r="D34" t="str">
            <v>ANDES CENTRAL</v>
          </cell>
          <cell r="E34">
            <v>5.75</v>
          </cell>
          <cell r="F34">
            <v>9.1999999999999993</v>
          </cell>
          <cell r="G34">
            <v>16.75</v>
          </cell>
          <cell r="H34">
            <v>0</v>
          </cell>
          <cell r="J34">
            <v>0</v>
          </cell>
          <cell r="L34">
            <v>2.73</v>
          </cell>
          <cell r="N34">
            <v>0.3</v>
          </cell>
          <cell r="O34">
            <v>1.4</v>
          </cell>
          <cell r="P34">
            <v>0</v>
          </cell>
          <cell r="Q34">
            <v>0</v>
          </cell>
          <cell r="R34">
            <v>0</v>
          </cell>
          <cell r="S34">
            <v>0.24</v>
          </cell>
          <cell r="T34">
            <v>0.38</v>
          </cell>
          <cell r="U34">
            <v>0.7</v>
          </cell>
          <cell r="V34">
            <v>0.05</v>
          </cell>
          <cell r="W34">
            <v>0.05</v>
          </cell>
          <cell r="X34">
            <v>0.05</v>
          </cell>
          <cell r="Y34">
            <v>10.470000000000002</v>
          </cell>
          <cell r="Z34">
            <v>14.060000000000002</v>
          </cell>
          <cell r="AA34">
            <v>21.93</v>
          </cell>
        </row>
        <row r="35">
          <cell r="A35">
            <v>30</v>
          </cell>
          <cell r="B35" t="str">
            <v>11002</v>
          </cell>
          <cell r="C35" t="str">
            <v>11-2</v>
          </cell>
          <cell r="D35" t="str">
            <v>GEDDES COMMUNITY</v>
          </cell>
          <cell r="E35">
            <v>5.75</v>
          </cell>
          <cell r="F35">
            <v>9.1999999999999993</v>
          </cell>
          <cell r="G35">
            <v>16.75</v>
          </cell>
          <cell r="H35">
            <v>0</v>
          </cell>
          <cell r="J35">
            <v>0</v>
          </cell>
          <cell r="L35">
            <v>1.42</v>
          </cell>
          <cell r="N35">
            <v>0</v>
          </cell>
          <cell r="O35">
            <v>1.3</v>
          </cell>
          <cell r="P35">
            <v>0</v>
          </cell>
          <cell r="Q35">
            <v>0</v>
          </cell>
          <cell r="R35">
            <v>0</v>
          </cell>
          <cell r="S35">
            <v>0.04</v>
          </cell>
          <cell r="T35">
            <v>0.06</v>
          </cell>
          <cell r="U35">
            <v>0.12</v>
          </cell>
          <cell r="V35">
            <v>0</v>
          </cell>
          <cell r="W35">
            <v>0</v>
          </cell>
          <cell r="X35">
            <v>0</v>
          </cell>
          <cell r="Y35">
            <v>8.51</v>
          </cell>
          <cell r="Z35">
            <v>11.98</v>
          </cell>
          <cell r="AA35">
            <v>19.590000000000003</v>
          </cell>
        </row>
        <row r="36">
          <cell r="A36">
            <v>31</v>
          </cell>
          <cell r="B36" t="str">
            <v>11003</v>
          </cell>
          <cell r="C36" t="str">
            <v>11-3</v>
          </cell>
          <cell r="D36" t="str">
            <v>PLATTE COMMUNITY</v>
          </cell>
          <cell r="E36">
            <v>5.75</v>
          </cell>
          <cell r="F36">
            <v>9.1999999999999993</v>
          </cell>
          <cell r="G36">
            <v>16.75</v>
          </cell>
          <cell r="H36">
            <v>0</v>
          </cell>
          <cell r="J36">
            <v>0</v>
          </cell>
          <cell r="L36">
            <v>2.0099999999999998</v>
          </cell>
          <cell r="N36">
            <v>0</v>
          </cell>
          <cell r="O36">
            <v>1.4</v>
          </cell>
          <cell r="P36">
            <v>0</v>
          </cell>
          <cell r="Q36">
            <v>0</v>
          </cell>
          <cell r="R36">
            <v>0</v>
          </cell>
          <cell r="S36">
            <v>0.2</v>
          </cell>
          <cell r="T36">
            <v>0.32</v>
          </cell>
          <cell r="U36">
            <v>0.57999999999999996</v>
          </cell>
          <cell r="V36">
            <v>0.03</v>
          </cell>
          <cell r="W36">
            <v>0.03</v>
          </cell>
          <cell r="X36">
            <v>0.03</v>
          </cell>
          <cell r="Y36">
            <v>9.3899999999999988</v>
          </cell>
          <cell r="Z36">
            <v>12.959999999999999</v>
          </cell>
          <cell r="AA36">
            <v>20.769999999999996</v>
          </cell>
        </row>
        <row r="37">
          <cell r="A37">
            <v>32</v>
          </cell>
          <cell r="B37" t="str">
            <v>11004</v>
          </cell>
          <cell r="C37" t="str">
            <v>11-4</v>
          </cell>
          <cell r="D37" t="str">
            <v>WAGNER COMMUNITY</v>
          </cell>
          <cell r="E37">
            <v>5.75</v>
          </cell>
          <cell r="F37">
            <v>9.1999999999999993</v>
          </cell>
          <cell r="G37">
            <v>16.75</v>
          </cell>
          <cell r="H37">
            <v>0</v>
          </cell>
          <cell r="J37">
            <v>0</v>
          </cell>
          <cell r="L37">
            <v>2.23</v>
          </cell>
          <cell r="N37">
            <v>0</v>
          </cell>
          <cell r="O37">
            <v>1.4</v>
          </cell>
          <cell r="P37">
            <v>0</v>
          </cell>
          <cell r="Q37">
            <v>0</v>
          </cell>
          <cell r="R37">
            <v>0</v>
          </cell>
          <cell r="S37">
            <v>0.3</v>
          </cell>
          <cell r="T37">
            <v>0.48</v>
          </cell>
          <cell r="U37">
            <v>0.87</v>
          </cell>
          <cell r="V37">
            <v>0.04</v>
          </cell>
          <cell r="W37">
            <v>0.04</v>
          </cell>
          <cell r="X37">
            <v>0.04</v>
          </cell>
          <cell r="Y37">
            <v>9.7200000000000006</v>
          </cell>
          <cell r="Z37">
            <v>13.35</v>
          </cell>
          <cell r="AA37">
            <v>21.29</v>
          </cell>
        </row>
        <row r="38">
          <cell r="A38">
            <v>33</v>
          </cell>
          <cell r="B38" t="str">
            <v>12002</v>
          </cell>
          <cell r="C38" t="str">
            <v>12-2</v>
          </cell>
          <cell r="D38" t="str">
            <v>CLARK</v>
          </cell>
          <cell r="E38">
            <v>5.68</v>
          </cell>
          <cell r="F38">
            <v>9.09</v>
          </cell>
          <cell r="G38">
            <v>16.55</v>
          </cell>
          <cell r="H38">
            <v>0</v>
          </cell>
          <cell r="J38">
            <v>0</v>
          </cell>
          <cell r="L38">
            <v>0.94</v>
          </cell>
          <cell r="N38">
            <v>0</v>
          </cell>
          <cell r="O38">
            <v>1.29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7.9099999999999993</v>
          </cell>
          <cell r="Z38">
            <v>11.32</v>
          </cell>
          <cell r="AA38">
            <v>18.78</v>
          </cell>
        </row>
        <row r="39">
          <cell r="A39">
            <v>34</v>
          </cell>
          <cell r="B39" t="str">
            <v>12003</v>
          </cell>
          <cell r="C39" t="str">
            <v>12-3</v>
          </cell>
          <cell r="D39" t="str">
            <v>WILLOW LAKE</v>
          </cell>
          <cell r="E39">
            <v>5.75</v>
          </cell>
          <cell r="F39">
            <v>9.1999999999999993</v>
          </cell>
          <cell r="G39">
            <v>16.75</v>
          </cell>
          <cell r="H39">
            <v>0</v>
          </cell>
          <cell r="J39">
            <v>0</v>
          </cell>
          <cell r="L39">
            <v>1.24</v>
          </cell>
          <cell r="N39">
            <v>0</v>
          </cell>
          <cell r="O39">
            <v>1.33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8.32</v>
          </cell>
          <cell r="Z39">
            <v>11.77</v>
          </cell>
          <cell r="AA39">
            <v>19.32</v>
          </cell>
        </row>
        <row r="40">
          <cell r="A40">
            <v>35</v>
          </cell>
          <cell r="B40" t="str">
            <v>13001</v>
          </cell>
          <cell r="C40" t="str">
            <v>13-1</v>
          </cell>
          <cell r="D40" t="str">
            <v>VERMILLION</v>
          </cell>
          <cell r="E40">
            <v>5.75</v>
          </cell>
          <cell r="F40">
            <v>9.1999999999999993</v>
          </cell>
          <cell r="G40">
            <v>16.75</v>
          </cell>
          <cell r="H40">
            <v>0</v>
          </cell>
          <cell r="J40">
            <v>0</v>
          </cell>
          <cell r="L40">
            <v>2.73</v>
          </cell>
          <cell r="N40">
            <v>0.3</v>
          </cell>
          <cell r="O40">
            <v>1.4</v>
          </cell>
          <cell r="P40">
            <v>0</v>
          </cell>
          <cell r="Q40">
            <v>0</v>
          </cell>
          <cell r="R40">
            <v>0</v>
          </cell>
          <cell r="S40">
            <v>0.1</v>
          </cell>
          <cell r="T40">
            <v>0.16</v>
          </cell>
          <cell r="U40">
            <v>0.28999999999999998</v>
          </cell>
          <cell r="V40">
            <v>0.02</v>
          </cell>
          <cell r="W40">
            <v>0.02</v>
          </cell>
          <cell r="X40">
            <v>0.02</v>
          </cell>
          <cell r="Y40">
            <v>10.3</v>
          </cell>
          <cell r="Z40">
            <v>13.81</v>
          </cell>
          <cell r="AA40">
            <v>21.49</v>
          </cell>
        </row>
        <row r="41">
          <cell r="A41">
            <v>36</v>
          </cell>
          <cell r="B41" t="str">
            <v>13002</v>
          </cell>
          <cell r="C41" t="str">
            <v>13-2</v>
          </cell>
          <cell r="D41" t="str">
            <v>WAKONDA</v>
          </cell>
          <cell r="E41">
            <v>5.75</v>
          </cell>
          <cell r="F41">
            <v>9.1999999999999993</v>
          </cell>
          <cell r="G41">
            <v>16.75</v>
          </cell>
          <cell r="H41">
            <v>0</v>
          </cell>
          <cell r="J41">
            <v>0</v>
          </cell>
          <cell r="L41">
            <v>0.44</v>
          </cell>
          <cell r="N41">
            <v>0</v>
          </cell>
          <cell r="O41">
            <v>1.4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7.59</v>
          </cell>
          <cell r="Z41">
            <v>11.04</v>
          </cell>
          <cell r="AA41">
            <v>18.59</v>
          </cell>
        </row>
        <row r="42">
          <cell r="A42">
            <v>37</v>
          </cell>
          <cell r="B42" t="str">
            <v>14001</v>
          </cell>
          <cell r="C42" t="str">
            <v>14-1</v>
          </cell>
          <cell r="D42" t="str">
            <v>FLORENCE</v>
          </cell>
          <cell r="E42">
            <v>5.75</v>
          </cell>
          <cell r="F42">
            <v>9.1999999999999993</v>
          </cell>
          <cell r="G42">
            <v>16.75</v>
          </cell>
          <cell r="H42">
            <v>2.27</v>
          </cell>
          <cell r="J42">
            <v>0</v>
          </cell>
          <cell r="L42">
            <v>0.66</v>
          </cell>
          <cell r="N42">
            <v>0</v>
          </cell>
          <cell r="O42">
            <v>1.28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9.9599999999999991</v>
          </cell>
          <cell r="Z42">
            <v>13.409999999999998</v>
          </cell>
          <cell r="AA42">
            <v>20.96</v>
          </cell>
        </row>
        <row r="43">
          <cell r="A43">
            <v>38</v>
          </cell>
          <cell r="B43" t="str">
            <v>14002</v>
          </cell>
          <cell r="C43" t="str">
            <v>14-2</v>
          </cell>
          <cell r="D43" t="str">
            <v>HENRY</v>
          </cell>
          <cell r="E43">
            <v>5.75</v>
          </cell>
          <cell r="F43">
            <v>9.1999999999999993</v>
          </cell>
          <cell r="G43">
            <v>16.75</v>
          </cell>
          <cell r="H43">
            <v>5.38</v>
          </cell>
          <cell r="J43">
            <v>0</v>
          </cell>
          <cell r="L43">
            <v>0.65</v>
          </cell>
          <cell r="N43">
            <v>0.3</v>
          </cell>
          <cell r="O43">
            <v>0.79</v>
          </cell>
          <cell r="P43">
            <v>0</v>
          </cell>
          <cell r="Q43">
            <v>0</v>
          </cell>
          <cell r="R43">
            <v>0</v>
          </cell>
          <cell r="S43">
            <v>0.01</v>
          </cell>
          <cell r="T43">
            <v>0.02</v>
          </cell>
          <cell r="U43">
            <v>0.03</v>
          </cell>
          <cell r="V43">
            <v>0</v>
          </cell>
          <cell r="W43">
            <v>0</v>
          </cell>
          <cell r="X43">
            <v>0</v>
          </cell>
          <cell r="Y43">
            <v>12.88</v>
          </cell>
          <cell r="Z43">
            <v>16.34</v>
          </cell>
          <cell r="AA43">
            <v>23.9</v>
          </cell>
        </row>
        <row r="44">
          <cell r="A44">
            <v>39</v>
          </cell>
          <cell r="B44" t="str">
            <v>14003</v>
          </cell>
          <cell r="C44" t="str">
            <v>14-3</v>
          </cell>
          <cell r="D44" t="str">
            <v>SOUTH SHORE</v>
          </cell>
          <cell r="E44">
            <v>5.75</v>
          </cell>
          <cell r="F44">
            <v>9.1999999999999993</v>
          </cell>
          <cell r="G44">
            <v>16.75</v>
          </cell>
          <cell r="H44">
            <v>0</v>
          </cell>
          <cell r="J44">
            <v>0</v>
          </cell>
          <cell r="L44">
            <v>3</v>
          </cell>
          <cell r="N44">
            <v>0</v>
          </cell>
          <cell r="O44">
            <v>1.4</v>
          </cell>
          <cell r="P44">
            <v>0</v>
          </cell>
          <cell r="Q44">
            <v>0</v>
          </cell>
          <cell r="R44">
            <v>0</v>
          </cell>
          <cell r="S44">
            <v>0.01</v>
          </cell>
          <cell r="T44">
            <v>0.02</v>
          </cell>
          <cell r="U44">
            <v>0.03</v>
          </cell>
          <cell r="V44">
            <v>0</v>
          </cell>
          <cell r="W44">
            <v>0</v>
          </cell>
          <cell r="X44">
            <v>0</v>
          </cell>
          <cell r="Y44">
            <v>10.16</v>
          </cell>
          <cell r="Z44">
            <v>13.62</v>
          </cell>
          <cell r="AA44">
            <v>21.18</v>
          </cell>
        </row>
        <row r="45">
          <cell r="A45">
            <v>40</v>
          </cell>
          <cell r="B45" t="str">
            <v>14004</v>
          </cell>
          <cell r="C45" t="str">
            <v>14-4</v>
          </cell>
          <cell r="D45" t="str">
            <v>WATERTOWN</v>
          </cell>
          <cell r="E45">
            <v>5.75</v>
          </cell>
          <cell r="F45">
            <v>9.1999999999999993</v>
          </cell>
          <cell r="G45">
            <v>16.75</v>
          </cell>
          <cell r="H45">
            <v>0.3</v>
          </cell>
          <cell r="J45">
            <v>0</v>
          </cell>
          <cell r="L45">
            <v>3</v>
          </cell>
          <cell r="N45">
            <v>0</v>
          </cell>
          <cell r="O45">
            <v>1.4</v>
          </cell>
          <cell r="P45">
            <v>0</v>
          </cell>
          <cell r="Q45">
            <v>0</v>
          </cell>
          <cell r="R45">
            <v>0</v>
          </cell>
          <cell r="S45">
            <v>0.09</v>
          </cell>
          <cell r="T45">
            <v>0.14000000000000001</v>
          </cell>
          <cell r="U45">
            <v>0.26</v>
          </cell>
          <cell r="V45">
            <v>0.02</v>
          </cell>
          <cell r="W45">
            <v>0.02</v>
          </cell>
          <cell r="X45">
            <v>0.02</v>
          </cell>
          <cell r="Y45">
            <v>10.56</v>
          </cell>
          <cell r="Z45">
            <v>14.06</v>
          </cell>
          <cell r="AA45">
            <v>21.73</v>
          </cell>
        </row>
        <row r="46">
          <cell r="A46">
            <v>41</v>
          </cell>
          <cell r="B46" t="str">
            <v>14005</v>
          </cell>
          <cell r="C46" t="str">
            <v>14-5</v>
          </cell>
          <cell r="D46" t="str">
            <v>WAVERLY</v>
          </cell>
          <cell r="E46">
            <v>9.01</v>
          </cell>
          <cell r="F46">
            <v>14.419999999999998</v>
          </cell>
          <cell r="G46">
            <v>26.25</v>
          </cell>
          <cell r="H46">
            <v>0</v>
          </cell>
          <cell r="J46">
            <v>0</v>
          </cell>
          <cell r="L46">
            <v>1.56</v>
          </cell>
          <cell r="N46">
            <v>0.3</v>
          </cell>
          <cell r="O46">
            <v>0.69</v>
          </cell>
          <cell r="P46">
            <v>0</v>
          </cell>
          <cell r="Q46">
            <v>0</v>
          </cell>
          <cell r="R46">
            <v>0</v>
          </cell>
          <cell r="S46">
            <v>0.01</v>
          </cell>
          <cell r="T46">
            <v>0.02</v>
          </cell>
          <cell r="U46">
            <v>0.03</v>
          </cell>
          <cell r="V46">
            <v>0</v>
          </cell>
          <cell r="W46">
            <v>0</v>
          </cell>
          <cell r="X46">
            <v>0</v>
          </cell>
          <cell r="Y46">
            <v>11.57</v>
          </cell>
          <cell r="Z46">
            <v>16.989999999999998</v>
          </cell>
          <cell r="AA46">
            <v>28.830000000000002</v>
          </cell>
        </row>
        <row r="47">
          <cell r="A47">
            <v>42</v>
          </cell>
          <cell r="B47" t="str">
            <v>15001</v>
          </cell>
          <cell r="C47" t="str">
            <v>15-1</v>
          </cell>
          <cell r="D47" t="str">
            <v>MC INTOSH</v>
          </cell>
          <cell r="E47">
            <v>5.75</v>
          </cell>
          <cell r="F47">
            <v>9.1999999999999993</v>
          </cell>
          <cell r="G47">
            <v>16.75</v>
          </cell>
          <cell r="H47">
            <v>0</v>
          </cell>
          <cell r="J47">
            <v>0</v>
          </cell>
          <cell r="L47">
            <v>1</v>
          </cell>
          <cell r="N47">
            <v>0.3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7.05</v>
          </cell>
          <cell r="Z47">
            <v>10.5</v>
          </cell>
          <cell r="AA47">
            <v>18.05</v>
          </cell>
        </row>
        <row r="48">
          <cell r="A48">
            <v>43</v>
          </cell>
          <cell r="B48" t="str">
            <v>15002</v>
          </cell>
          <cell r="C48" t="str">
            <v>15-2</v>
          </cell>
          <cell r="D48" t="str">
            <v>MC LAUGHLIN</v>
          </cell>
          <cell r="E48">
            <v>5.74</v>
          </cell>
          <cell r="F48">
            <v>9.18</v>
          </cell>
          <cell r="G48">
            <v>16.72</v>
          </cell>
          <cell r="H48">
            <v>0</v>
          </cell>
          <cell r="J48">
            <v>0</v>
          </cell>
          <cell r="L48">
            <v>0.6</v>
          </cell>
          <cell r="N48">
            <v>0</v>
          </cell>
          <cell r="O48">
            <v>0.63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6.97</v>
          </cell>
          <cell r="Z48">
            <v>10.41</v>
          </cell>
          <cell r="AA48">
            <v>17.95</v>
          </cell>
        </row>
        <row r="49">
          <cell r="A49">
            <v>44</v>
          </cell>
          <cell r="B49" t="str">
            <v>15003</v>
          </cell>
          <cell r="C49" t="str">
            <v>15-3</v>
          </cell>
          <cell r="D49" t="str">
            <v>SMEE</v>
          </cell>
          <cell r="E49">
            <v>5.75</v>
          </cell>
          <cell r="F49">
            <v>9.1999999999999993</v>
          </cell>
          <cell r="G49">
            <v>16.75</v>
          </cell>
          <cell r="H49">
            <v>0</v>
          </cell>
          <cell r="J49">
            <v>0</v>
          </cell>
          <cell r="L49">
            <v>0.73</v>
          </cell>
          <cell r="N49">
            <v>0</v>
          </cell>
          <cell r="O49">
            <v>1.24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7.7200000000000006</v>
          </cell>
          <cell r="Z49">
            <v>11.17</v>
          </cell>
          <cell r="AA49">
            <v>18.72</v>
          </cell>
        </row>
        <row r="50">
          <cell r="A50">
            <v>45</v>
          </cell>
          <cell r="B50" t="str">
            <v>16001</v>
          </cell>
          <cell r="C50" t="str">
            <v>16-1</v>
          </cell>
          <cell r="D50" t="str">
            <v>CUSTER</v>
          </cell>
          <cell r="E50">
            <v>5.75</v>
          </cell>
          <cell r="F50">
            <v>9.1999999999999993</v>
          </cell>
          <cell r="G50">
            <v>16.75</v>
          </cell>
          <cell r="H50">
            <v>0.52</v>
          </cell>
          <cell r="J50">
            <v>0</v>
          </cell>
          <cell r="L50">
            <v>2.5499999999999998</v>
          </cell>
          <cell r="N50">
            <v>0</v>
          </cell>
          <cell r="O50">
            <v>1.4</v>
          </cell>
          <cell r="P50">
            <v>0</v>
          </cell>
          <cell r="Q50">
            <v>0</v>
          </cell>
          <cell r="R50">
            <v>0</v>
          </cell>
          <cell r="S50">
            <v>0.03</v>
          </cell>
          <cell r="T50">
            <v>0.05</v>
          </cell>
          <cell r="U50">
            <v>0.09</v>
          </cell>
          <cell r="V50">
            <v>0</v>
          </cell>
          <cell r="W50">
            <v>0</v>
          </cell>
          <cell r="X50">
            <v>0</v>
          </cell>
          <cell r="Y50">
            <v>10.25</v>
          </cell>
          <cell r="Z50">
            <v>13.72</v>
          </cell>
          <cell r="AA50">
            <v>21.31</v>
          </cell>
        </row>
        <row r="51">
          <cell r="A51">
            <v>46</v>
          </cell>
          <cell r="B51" t="str">
            <v>16002</v>
          </cell>
          <cell r="C51" t="str">
            <v>16-2</v>
          </cell>
          <cell r="D51" t="str">
            <v>ELK MOUNTAIN</v>
          </cell>
          <cell r="E51">
            <v>0.87</v>
          </cell>
          <cell r="F51">
            <v>1.39</v>
          </cell>
          <cell r="G51">
            <v>2.5299999999999998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0.87</v>
          </cell>
          <cell r="Z51">
            <v>1.39</v>
          </cell>
          <cell r="AA51">
            <v>2.5299999999999998</v>
          </cell>
        </row>
        <row r="52">
          <cell r="A52">
            <v>47</v>
          </cell>
          <cell r="B52" t="str">
            <v>17001</v>
          </cell>
          <cell r="C52" t="str">
            <v>17-1</v>
          </cell>
          <cell r="D52" t="str">
            <v>ETHAN</v>
          </cell>
          <cell r="E52">
            <v>5.75</v>
          </cell>
          <cell r="F52">
            <v>9.1999999999999993</v>
          </cell>
          <cell r="G52">
            <v>16.75</v>
          </cell>
          <cell r="H52">
            <v>0</v>
          </cell>
          <cell r="J52">
            <v>0</v>
          </cell>
          <cell r="L52">
            <v>3</v>
          </cell>
          <cell r="N52">
            <v>0</v>
          </cell>
          <cell r="O52">
            <v>1.4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10.15</v>
          </cell>
          <cell r="Z52">
            <v>13.6</v>
          </cell>
          <cell r="AA52">
            <v>21.15</v>
          </cell>
        </row>
        <row r="53">
          <cell r="A53">
            <v>48</v>
          </cell>
          <cell r="B53" t="str">
            <v>17002</v>
          </cell>
          <cell r="C53" t="str">
            <v>17-2</v>
          </cell>
          <cell r="D53" t="str">
            <v>MITCHELL</v>
          </cell>
          <cell r="E53">
            <v>5.75</v>
          </cell>
          <cell r="F53">
            <v>9.1999999999999993</v>
          </cell>
          <cell r="G53">
            <v>16.75</v>
          </cell>
          <cell r="H53">
            <v>0</v>
          </cell>
          <cell r="J53">
            <v>0</v>
          </cell>
          <cell r="L53">
            <v>2.98</v>
          </cell>
          <cell r="N53">
            <v>0.26</v>
          </cell>
          <cell r="O53">
            <v>1.4</v>
          </cell>
          <cell r="P53">
            <v>0</v>
          </cell>
          <cell r="Q53">
            <v>0</v>
          </cell>
          <cell r="R53">
            <v>0</v>
          </cell>
          <cell r="S53">
            <v>0.25</v>
          </cell>
          <cell r="T53">
            <v>0.4</v>
          </cell>
          <cell r="U53">
            <v>0.73</v>
          </cell>
          <cell r="V53">
            <v>0.04</v>
          </cell>
          <cell r="W53">
            <v>0.04</v>
          </cell>
          <cell r="X53">
            <v>0.04</v>
          </cell>
          <cell r="Y53">
            <v>10.68</v>
          </cell>
          <cell r="Z53">
            <v>14.28</v>
          </cell>
          <cell r="AA53">
            <v>22.16</v>
          </cell>
        </row>
        <row r="54">
          <cell r="A54">
            <v>49</v>
          </cell>
          <cell r="B54" t="str">
            <v>17003</v>
          </cell>
          <cell r="C54" t="str">
            <v>17-3</v>
          </cell>
          <cell r="D54" t="str">
            <v>MOUNT VERNON</v>
          </cell>
          <cell r="E54">
            <v>5.75</v>
          </cell>
          <cell r="F54">
            <v>9.1999999999999993</v>
          </cell>
          <cell r="G54">
            <v>16.75</v>
          </cell>
          <cell r="H54">
            <v>2.82</v>
          </cell>
          <cell r="J54">
            <v>0</v>
          </cell>
          <cell r="L54">
            <v>1.39</v>
          </cell>
          <cell r="N54">
            <v>0</v>
          </cell>
          <cell r="O54">
            <v>1.1000000000000001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11.06</v>
          </cell>
          <cell r="Z54">
            <v>14.51</v>
          </cell>
          <cell r="AA54">
            <v>22.060000000000002</v>
          </cell>
        </row>
        <row r="55">
          <cell r="A55">
            <v>50</v>
          </cell>
          <cell r="B55" t="str">
            <v>18001</v>
          </cell>
          <cell r="C55" t="str">
            <v>18-1</v>
          </cell>
          <cell r="D55" t="str">
            <v>BRISTOL</v>
          </cell>
          <cell r="E55">
            <v>5.75</v>
          </cell>
          <cell r="F55">
            <v>9.1999999999999993</v>
          </cell>
          <cell r="G55">
            <v>16.75</v>
          </cell>
          <cell r="H55">
            <v>0</v>
          </cell>
          <cell r="J55">
            <v>0</v>
          </cell>
          <cell r="L55">
            <v>1.04</v>
          </cell>
          <cell r="N55">
            <v>0.28999999999999998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0.03</v>
          </cell>
          <cell r="T55">
            <v>0.05</v>
          </cell>
          <cell r="U55">
            <v>0.09</v>
          </cell>
          <cell r="V55">
            <v>0</v>
          </cell>
          <cell r="W55">
            <v>0</v>
          </cell>
          <cell r="X55">
            <v>0</v>
          </cell>
          <cell r="Y55">
            <v>8.51</v>
          </cell>
          <cell r="Z55">
            <v>11.979999999999999</v>
          </cell>
          <cell r="AA55">
            <v>19.569999999999997</v>
          </cell>
        </row>
        <row r="56">
          <cell r="A56">
            <v>51</v>
          </cell>
          <cell r="B56" t="str">
            <v>18002</v>
          </cell>
          <cell r="C56" t="str">
            <v>18-2</v>
          </cell>
          <cell r="D56" t="str">
            <v>ROSLYN</v>
          </cell>
          <cell r="E56">
            <v>5.75</v>
          </cell>
          <cell r="F56">
            <v>9.1999999999999993</v>
          </cell>
          <cell r="G56">
            <v>16.75</v>
          </cell>
          <cell r="H56">
            <v>1.54</v>
          </cell>
          <cell r="J56">
            <v>0</v>
          </cell>
          <cell r="L56">
            <v>1.48</v>
          </cell>
          <cell r="N56">
            <v>0.3</v>
          </cell>
          <cell r="O56">
            <v>1.27</v>
          </cell>
          <cell r="P56">
            <v>0</v>
          </cell>
          <cell r="Q56">
            <v>0</v>
          </cell>
          <cell r="R56">
            <v>0</v>
          </cell>
          <cell r="S56">
            <v>0.01</v>
          </cell>
          <cell r="T56">
            <v>0.02</v>
          </cell>
          <cell r="U56">
            <v>0.03</v>
          </cell>
          <cell r="V56">
            <v>0</v>
          </cell>
          <cell r="W56">
            <v>0</v>
          </cell>
          <cell r="X56">
            <v>0</v>
          </cell>
          <cell r="Y56">
            <v>10.35</v>
          </cell>
          <cell r="Z56">
            <v>13.809999999999999</v>
          </cell>
          <cell r="AA56">
            <v>21.37</v>
          </cell>
        </row>
        <row r="57">
          <cell r="A57">
            <v>52</v>
          </cell>
          <cell r="B57" t="str">
            <v>18003</v>
          </cell>
          <cell r="C57" t="str">
            <v>18-3</v>
          </cell>
          <cell r="D57" t="str">
            <v>WAUBAY</v>
          </cell>
          <cell r="E57">
            <v>5.75</v>
          </cell>
          <cell r="F57">
            <v>9.1999999999999993</v>
          </cell>
          <cell r="G57">
            <v>16.75</v>
          </cell>
          <cell r="H57">
            <v>0</v>
          </cell>
          <cell r="J57">
            <v>0</v>
          </cell>
          <cell r="L57">
            <v>2.27</v>
          </cell>
          <cell r="N57">
            <v>0</v>
          </cell>
          <cell r="O57">
            <v>1.4</v>
          </cell>
          <cell r="P57">
            <v>0</v>
          </cell>
          <cell r="Q57">
            <v>0</v>
          </cell>
          <cell r="R57">
            <v>0</v>
          </cell>
          <cell r="S57">
            <v>0.02</v>
          </cell>
          <cell r="T57">
            <v>0.03</v>
          </cell>
          <cell r="U57">
            <v>0.06</v>
          </cell>
          <cell r="V57">
            <v>0</v>
          </cell>
          <cell r="W57">
            <v>0</v>
          </cell>
          <cell r="X57">
            <v>0</v>
          </cell>
          <cell r="Y57">
            <v>9.44</v>
          </cell>
          <cell r="Z57">
            <v>12.899999999999999</v>
          </cell>
          <cell r="AA57">
            <v>20.479999999999997</v>
          </cell>
        </row>
        <row r="58">
          <cell r="A58">
            <v>53</v>
          </cell>
          <cell r="B58" t="str">
            <v>18004</v>
          </cell>
          <cell r="C58" t="str">
            <v>18-4</v>
          </cell>
          <cell r="D58" t="str">
            <v>WEBSTER</v>
          </cell>
          <cell r="E58">
            <v>5.75</v>
          </cell>
          <cell r="F58">
            <v>9.1999999999999993</v>
          </cell>
          <cell r="G58">
            <v>16.75</v>
          </cell>
          <cell r="H58">
            <v>0</v>
          </cell>
          <cell r="J58">
            <v>0</v>
          </cell>
          <cell r="L58">
            <v>3</v>
          </cell>
          <cell r="N58">
            <v>0</v>
          </cell>
          <cell r="O58">
            <v>1.4</v>
          </cell>
          <cell r="P58">
            <v>0</v>
          </cell>
          <cell r="Q58">
            <v>0</v>
          </cell>
          <cell r="R58">
            <v>0</v>
          </cell>
          <cell r="S58">
            <v>0.05</v>
          </cell>
          <cell r="T58">
            <v>0.08</v>
          </cell>
          <cell r="U58">
            <v>0.15</v>
          </cell>
          <cell r="V58">
            <v>0.01</v>
          </cell>
          <cell r="W58">
            <v>0.01</v>
          </cell>
          <cell r="X58">
            <v>0.01</v>
          </cell>
          <cell r="Y58">
            <v>10.210000000000001</v>
          </cell>
          <cell r="Z58">
            <v>13.69</v>
          </cell>
          <cell r="AA58">
            <v>21.31</v>
          </cell>
        </row>
        <row r="59">
          <cell r="A59">
            <v>54</v>
          </cell>
          <cell r="B59" t="str">
            <v>19004</v>
          </cell>
          <cell r="C59" t="str">
            <v>19-4</v>
          </cell>
          <cell r="D59" t="str">
            <v>DEUEL</v>
          </cell>
          <cell r="E59">
            <v>5.75</v>
          </cell>
          <cell r="F59">
            <v>9.1999999999999993</v>
          </cell>
          <cell r="G59">
            <v>16.75</v>
          </cell>
          <cell r="H59">
            <v>0</v>
          </cell>
          <cell r="J59">
            <v>0</v>
          </cell>
          <cell r="L59">
            <v>0.88</v>
          </cell>
          <cell r="N59">
            <v>0</v>
          </cell>
          <cell r="O59">
            <v>1.4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8.0299999999999994</v>
          </cell>
          <cell r="Z59">
            <v>11.48</v>
          </cell>
          <cell r="AA59">
            <v>19.029999999999998</v>
          </cell>
        </row>
        <row r="60">
          <cell r="A60">
            <v>55</v>
          </cell>
          <cell r="B60" t="str">
            <v>20001</v>
          </cell>
          <cell r="C60" t="str">
            <v>20-1</v>
          </cell>
          <cell r="D60" t="str">
            <v>EAGLE BUTTE</v>
          </cell>
          <cell r="E60">
            <v>5.75</v>
          </cell>
          <cell r="F60">
            <v>9.1999999999999993</v>
          </cell>
          <cell r="G60">
            <v>16.75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>
            <v>1.4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7.15</v>
          </cell>
          <cell r="Z60">
            <v>10.6</v>
          </cell>
          <cell r="AA60">
            <v>18.149999999999999</v>
          </cell>
        </row>
        <row r="61">
          <cell r="A61">
            <v>56</v>
          </cell>
          <cell r="B61" t="str">
            <v>20002</v>
          </cell>
          <cell r="C61" t="str">
            <v>20-2</v>
          </cell>
          <cell r="D61" t="str">
            <v>ISABEL</v>
          </cell>
          <cell r="E61">
            <v>5.75</v>
          </cell>
          <cell r="F61">
            <v>9.1999999999999993</v>
          </cell>
          <cell r="G61">
            <v>16.75</v>
          </cell>
          <cell r="H61">
            <v>0</v>
          </cell>
          <cell r="J61">
            <v>0</v>
          </cell>
          <cell r="L61">
            <v>1.44</v>
          </cell>
          <cell r="N61">
            <v>0</v>
          </cell>
          <cell r="O61">
            <v>1.4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8.59</v>
          </cell>
          <cell r="Z61">
            <v>12.04</v>
          </cell>
          <cell r="AA61">
            <v>19.59</v>
          </cell>
        </row>
        <row r="62">
          <cell r="A62">
            <v>57</v>
          </cell>
          <cell r="B62" t="str">
            <v>20003</v>
          </cell>
          <cell r="C62" t="str">
            <v>20-3</v>
          </cell>
          <cell r="D62" t="str">
            <v>TIMBER LAKE</v>
          </cell>
          <cell r="E62">
            <v>5.75</v>
          </cell>
          <cell r="F62">
            <v>9.1999999999999993</v>
          </cell>
          <cell r="G62">
            <v>16.75</v>
          </cell>
          <cell r="H62">
            <v>0</v>
          </cell>
          <cell r="J62">
            <v>0</v>
          </cell>
          <cell r="L62">
            <v>3</v>
          </cell>
          <cell r="N62">
            <v>0</v>
          </cell>
          <cell r="O62">
            <v>0.28999999999999998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9.0399999999999991</v>
          </cell>
          <cell r="Z62">
            <v>12.489999999999998</v>
          </cell>
          <cell r="AA62">
            <v>20.04</v>
          </cell>
        </row>
        <row r="63">
          <cell r="A63">
            <v>58</v>
          </cell>
          <cell r="B63" t="str">
            <v>21001</v>
          </cell>
          <cell r="C63" t="str">
            <v>21-1</v>
          </cell>
          <cell r="D63" t="str">
            <v>ARMOUR</v>
          </cell>
          <cell r="E63">
            <v>5.75</v>
          </cell>
          <cell r="F63">
            <v>9.1999999999999993</v>
          </cell>
          <cell r="G63">
            <v>16.75</v>
          </cell>
          <cell r="H63">
            <v>0</v>
          </cell>
          <cell r="J63">
            <v>0</v>
          </cell>
          <cell r="L63">
            <v>0.91</v>
          </cell>
          <cell r="N63">
            <v>0</v>
          </cell>
          <cell r="O63">
            <v>1.4</v>
          </cell>
          <cell r="P63">
            <v>0</v>
          </cell>
          <cell r="Q63">
            <v>0</v>
          </cell>
          <cell r="R63">
            <v>0</v>
          </cell>
          <cell r="S63">
            <v>0.01</v>
          </cell>
          <cell r="T63">
            <v>0.02</v>
          </cell>
          <cell r="U63">
            <v>0.03</v>
          </cell>
          <cell r="V63">
            <v>0</v>
          </cell>
          <cell r="W63">
            <v>0</v>
          </cell>
          <cell r="X63">
            <v>0</v>
          </cell>
          <cell r="Y63">
            <v>8.07</v>
          </cell>
          <cell r="Z63">
            <v>11.53</v>
          </cell>
          <cell r="AA63">
            <v>19.09</v>
          </cell>
        </row>
        <row r="64">
          <cell r="A64">
            <v>59</v>
          </cell>
          <cell r="B64" t="str">
            <v>21002</v>
          </cell>
          <cell r="C64" t="str">
            <v>21-2</v>
          </cell>
          <cell r="D64" t="str">
            <v>CORSICA</v>
          </cell>
          <cell r="E64">
            <v>5.75</v>
          </cell>
          <cell r="F64">
            <v>9.1999999999999993</v>
          </cell>
          <cell r="G64">
            <v>16.75</v>
          </cell>
          <cell r="H64">
            <v>0</v>
          </cell>
          <cell r="J64">
            <v>0</v>
          </cell>
          <cell r="L64">
            <v>0.46</v>
          </cell>
          <cell r="N64">
            <v>0</v>
          </cell>
          <cell r="O64">
            <v>1.4</v>
          </cell>
          <cell r="P64">
            <v>0</v>
          </cell>
          <cell r="Q64">
            <v>0</v>
          </cell>
          <cell r="R64">
            <v>0</v>
          </cell>
          <cell r="S64">
            <v>7.0000000000000007E-2</v>
          </cell>
          <cell r="T64">
            <v>0.11</v>
          </cell>
          <cell r="U64">
            <v>0.2</v>
          </cell>
          <cell r="V64">
            <v>0.01</v>
          </cell>
          <cell r="W64">
            <v>0.01</v>
          </cell>
          <cell r="X64">
            <v>0.01</v>
          </cell>
          <cell r="Y64">
            <v>7.6899999999999995</v>
          </cell>
          <cell r="Z64">
            <v>11.18</v>
          </cell>
          <cell r="AA64">
            <v>18.82</v>
          </cell>
        </row>
        <row r="65">
          <cell r="A65">
            <v>60</v>
          </cell>
          <cell r="B65" t="str">
            <v>22001</v>
          </cell>
          <cell r="C65" t="str">
            <v>22-1</v>
          </cell>
          <cell r="D65" t="str">
            <v>BOWDLE</v>
          </cell>
          <cell r="E65">
            <v>6.3100000000000005</v>
          </cell>
          <cell r="F65">
            <v>10.1</v>
          </cell>
          <cell r="G65">
            <v>18.38</v>
          </cell>
          <cell r="H65">
            <v>0</v>
          </cell>
          <cell r="J65">
            <v>0</v>
          </cell>
          <cell r="L65">
            <v>0.75</v>
          </cell>
          <cell r="N65">
            <v>0.3</v>
          </cell>
          <cell r="O65">
            <v>1.19</v>
          </cell>
          <cell r="P65">
            <v>0</v>
          </cell>
          <cell r="Q65">
            <v>0</v>
          </cell>
          <cell r="R65">
            <v>0</v>
          </cell>
          <cell r="S65">
            <v>0.01</v>
          </cell>
          <cell r="T65">
            <v>0.02</v>
          </cell>
          <cell r="U65">
            <v>0.03</v>
          </cell>
          <cell r="V65">
            <v>0</v>
          </cell>
          <cell r="W65">
            <v>0</v>
          </cell>
          <cell r="X65">
            <v>0</v>
          </cell>
          <cell r="Y65">
            <v>8.56</v>
          </cell>
          <cell r="Z65">
            <v>12.36</v>
          </cell>
          <cell r="AA65">
            <v>20.650000000000002</v>
          </cell>
        </row>
        <row r="66">
          <cell r="A66">
            <v>61</v>
          </cell>
          <cell r="B66" t="str">
            <v>22003</v>
          </cell>
          <cell r="C66" t="str">
            <v>22-3</v>
          </cell>
          <cell r="D66" t="str">
            <v>IPSWICH</v>
          </cell>
          <cell r="E66">
            <v>5.75</v>
          </cell>
          <cell r="F66">
            <v>9.1999999999999993</v>
          </cell>
          <cell r="G66">
            <v>16.75</v>
          </cell>
          <cell r="H66">
            <v>0</v>
          </cell>
          <cell r="J66">
            <v>0</v>
          </cell>
          <cell r="L66">
            <v>0.68</v>
          </cell>
          <cell r="N66">
            <v>0.3</v>
          </cell>
          <cell r="O66">
            <v>1.37</v>
          </cell>
          <cell r="P66">
            <v>0</v>
          </cell>
          <cell r="Q66">
            <v>0</v>
          </cell>
          <cell r="R66">
            <v>0</v>
          </cell>
          <cell r="S66">
            <v>0.01</v>
          </cell>
          <cell r="T66">
            <v>0.02</v>
          </cell>
          <cell r="U66">
            <v>0.03</v>
          </cell>
          <cell r="V66">
            <v>0</v>
          </cell>
          <cell r="W66">
            <v>0</v>
          </cell>
          <cell r="X66">
            <v>0</v>
          </cell>
          <cell r="Y66">
            <v>8.11</v>
          </cell>
          <cell r="Z66">
            <v>11.57</v>
          </cell>
          <cell r="AA66">
            <v>19.130000000000003</v>
          </cell>
        </row>
        <row r="67">
          <cell r="A67">
            <v>62</v>
          </cell>
          <cell r="B67" t="str">
            <v>22005</v>
          </cell>
          <cell r="C67" t="str">
            <v>22-5</v>
          </cell>
          <cell r="D67" t="str">
            <v>EDMUNDS CENTRAL</v>
          </cell>
          <cell r="E67">
            <v>5.75</v>
          </cell>
          <cell r="F67">
            <v>9.1999999999999993</v>
          </cell>
          <cell r="G67">
            <v>16.75</v>
          </cell>
          <cell r="H67">
            <v>0</v>
          </cell>
          <cell r="J67">
            <v>0</v>
          </cell>
          <cell r="L67">
            <v>0.41</v>
          </cell>
          <cell r="N67">
            <v>0.3</v>
          </cell>
          <cell r="O67">
            <v>0.28999999999999998</v>
          </cell>
          <cell r="P67">
            <v>0</v>
          </cell>
          <cell r="Q67">
            <v>0</v>
          </cell>
          <cell r="R67">
            <v>0</v>
          </cell>
          <cell r="S67">
            <v>0.01</v>
          </cell>
          <cell r="T67">
            <v>0.02</v>
          </cell>
          <cell r="U67">
            <v>0.03</v>
          </cell>
          <cell r="V67">
            <v>0</v>
          </cell>
          <cell r="W67">
            <v>0</v>
          </cell>
          <cell r="X67">
            <v>0</v>
          </cell>
          <cell r="Y67">
            <v>6.76</v>
          </cell>
          <cell r="Z67">
            <v>10.219999999999999</v>
          </cell>
          <cell r="AA67">
            <v>17.78</v>
          </cell>
        </row>
        <row r="68">
          <cell r="A68">
            <v>63</v>
          </cell>
          <cell r="B68" t="str">
            <v>23001</v>
          </cell>
          <cell r="C68" t="str">
            <v>23-1</v>
          </cell>
          <cell r="D68" t="str">
            <v>EDGEMONT</v>
          </cell>
          <cell r="E68">
            <v>5.75</v>
          </cell>
          <cell r="F68">
            <v>9.1999999999999993</v>
          </cell>
          <cell r="G68">
            <v>16.75</v>
          </cell>
          <cell r="H68">
            <v>0</v>
          </cell>
          <cell r="J68">
            <v>0</v>
          </cell>
          <cell r="L68">
            <v>2.99</v>
          </cell>
          <cell r="N68">
            <v>0.3</v>
          </cell>
          <cell r="O68">
            <v>1.4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10.440000000000001</v>
          </cell>
          <cell r="Z68">
            <v>13.89</v>
          </cell>
          <cell r="AA68">
            <v>21.44</v>
          </cell>
        </row>
        <row r="69">
          <cell r="A69">
            <v>64</v>
          </cell>
          <cell r="B69" t="str">
            <v>23002</v>
          </cell>
          <cell r="C69" t="str">
            <v>23-2</v>
          </cell>
          <cell r="D69" t="str">
            <v>HOT SPRINGS</v>
          </cell>
          <cell r="E69">
            <v>5.75</v>
          </cell>
          <cell r="F69">
            <v>9.1999999999999993</v>
          </cell>
          <cell r="G69">
            <v>16.75</v>
          </cell>
          <cell r="H69">
            <v>0</v>
          </cell>
          <cell r="J69">
            <v>0</v>
          </cell>
          <cell r="L69">
            <v>2.2799999999999998</v>
          </cell>
          <cell r="N69">
            <v>0.3</v>
          </cell>
          <cell r="O69">
            <v>1.4</v>
          </cell>
          <cell r="P69">
            <v>0</v>
          </cell>
          <cell r="Q69">
            <v>0</v>
          </cell>
          <cell r="R69">
            <v>0</v>
          </cell>
          <cell r="S69">
            <v>0.04</v>
          </cell>
          <cell r="T69">
            <v>0.06</v>
          </cell>
          <cell r="U69">
            <v>0.12</v>
          </cell>
          <cell r="V69">
            <v>0.01</v>
          </cell>
          <cell r="W69">
            <v>0.01</v>
          </cell>
          <cell r="X69">
            <v>0.01</v>
          </cell>
          <cell r="Y69">
            <v>9.7799999999999994</v>
          </cell>
          <cell r="Z69">
            <v>13.25</v>
          </cell>
          <cell r="AA69">
            <v>20.860000000000003</v>
          </cell>
        </row>
        <row r="70">
          <cell r="A70">
            <v>65</v>
          </cell>
          <cell r="B70" t="str">
            <v>23003</v>
          </cell>
          <cell r="C70" t="str">
            <v>23-3</v>
          </cell>
          <cell r="D70" t="str">
            <v>OELRICHS</v>
          </cell>
          <cell r="E70">
            <v>5.75</v>
          </cell>
          <cell r="F70">
            <v>9.1999999999999993</v>
          </cell>
          <cell r="G70">
            <v>16.75</v>
          </cell>
          <cell r="H70">
            <v>0</v>
          </cell>
          <cell r="J70">
            <v>0</v>
          </cell>
          <cell r="L70">
            <v>3</v>
          </cell>
          <cell r="N70">
            <v>0</v>
          </cell>
          <cell r="O70">
            <v>1.4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10.15</v>
          </cell>
          <cell r="Z70">
            <v>13.6</v>
          </cell>
          <cell r="AA70">
            <v>21.15</v>
          </cell>
        </row>
        <row r="71">
          <cell r="A71">
            <v>66</v>
          </cell>
          <cell r="B71" t="str">
            <v>24001</v>
          </cell>
          <cell r="C71" t="str">
            <v>24-1</v>
          </cell>
          <cell r="D71" t="str">
            <v>CRESBARD</v>
          </cell>
          <cell r="E71">
            <v>5.75</v>
          </cell>
          <cell r="F71">
            <v>9.1999999999999993</v>
          </cell>
          <cell r="G71">
            <v>16.75</v>
          </cell>
          <cell r="H71">
            <v>0</v>
          </cell>
          <cell r="J71">
            <v>0</v>
          </cell>
          <cell r="L71">
            <v>0.82</v>
          </cell>
          <cell r="N71">
            <v>0.28999999999999998</v>
          </cell>
          <cell r="O71">
            <v>1.1200000000000001</v>
          </cell>
          <cell r="P71">
            <v>0</v>
          </cell>
          <cell r="Q71">
            <v>0</v>
          </cell>
          <cell r="R71">
            <v>0</v>
          </cell>
          <cell r="S71">
            <v>0.01</v>
          </cell>
          <cell r="T71">
            <v>0.02</v>
          </cell>
          <cell r="U71">
            <v>0.03</v>
          </cell>
          <cell r="V71">
            <v>0</v>
          </cell>
          <cell r="W71">
            <v>0</v>
          </cell>
          <cell r="X71">
            <v>0</v>
          </cell>
          <cell r="Y71">
            <v>7.99</v>
          </cell>
          <cell r="Z71">
            <v>11.45</v>
          </cell>
          <cell r="AA71">
            <v>19.010000000000002</v>
          </cell>
        </row>
        <row r="72">
          <cell r="A72">
            <v>67</v>
          </cell>
          <cell r="B72" t="str">
            <v>24002</v>
          </cell>
          <cell r="C72" t="str">
            <v>24-2</v>
          </cell>
          <cell r="D72" t="str">
            <v>FAULKTON</v>
          </cell>
          <cell r="E72">
            <v>5.75</v>
          </cell>
          <cell r="F72">
            <v>9.1999999999999993</v>
          </cell>
          <cell r="G72">
            <v>16.75</v>
          </cell>
          <cell r="H72">
            <v>0</v>
          </cell>
          <cell r="J72">
            <v>0</v>
          </cell>
          <cell r="L72">
            <v>1.24</v>
          </cell>
          <cell r="N72">
            <v>0.3</v>
          </cell>
          <cell r="O72">
            <v>1.3</v>
          </cell>
          <cell r="P72">
            <v>0</v>
          </cell>
          <cell r="Q72">
            <v>0</v>
          </cell>
          <cell r="R72">
            <v>0</v>
          </cell>
          <cell r="S72">
            <v>0.06</v>
          </cell>
          <cell r="T72">
            <v>0.1</v>
          </cell>
          <cell r="U72">
            <v>0.17</v>
          </cell>
          <cell r="V72">
            <v>0.01</v>
          </cell>
          <cell r="W72">
            <v>0.01</v>
          </cell>
          <cell r="X72">
            <v>0.01</v>
          </cell>
          <cell r="Y72">
            <v>8.66</v>
          </cell>
          <cell r="Z72">
            <v>12.15</v>
          </cell>
          <cell r="AA72">
            <v>19.770000000000003</v>
          </cell>
        </row>
        <row r="73">
          <cell r="A73">
            <v>68</v>
          </cell>
          <cell r="B73" t="str">
            <v>25001</v>
          </cell>
          <cell r="C73" t="str">
            <v>25-1</v>
          </cell>
          <cell r="D73" t="str">
            <v>BIG STONE CITY</v>
          </cell>
          <cell r="E73">
            <v>6.41</v>
          </cell>
          <cell r="F73">
            <v>10.26</v>
          </cell>
          <cell r="G73">
            <v>18.670000000000002</v>
          </cell>
          <cell r="H73">
            <v>0</v>
          </cell>
          <cell r="J73">
            <v>0</v>
          </cell>
          <cell r="L73">
            <v>1.57</v>
          </cell>
          <cell r="N73">
            <v>0</v>
          </cell>
          <cell r="O73">
            <v>0.75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8.73</v>
          </cell>
          <cell r="Z73">
            <v>12.58</v>
          </cell>
          <cell r="AA73">
            <v>20.990000000000002</v>
          </cell>
        </row>
        <row r="74">
          <cell r="A74">
            <v>69</v>
          </cell>
          <cell r="B74" t="str">
            <v>25003</v>
          </cell>
          <cell r="C74" t="str">
            <v>25-3</v>
          </cell>
          <cell r="D74" t="str">
            <v>GRANT-DEUEL</v>
          </cell>
          <cell r="E74">
            <v>5.75</v>
          </cell>
          <cell r="F74">
            <v>9.1999999999999993</v>
          </cell>
          <cell r="G74">
            <v>16.75</v>
          </cell>
          <cell r="H74">
            <v>0</v>
          </cell>
          <cell r="J74">
            <v>0</v>
          </cell>
          <cell r="L74">
            <v>1</v>
          </cell>
          <cell r="N74">
            <v>0.22</v>
          </cell>
          <cell r="O74">
            <v>1.4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8.3699999999999992</v>
          </cell>
          <cell r="Z74">
            <v>11.82</v>
          </cell>
          <cell r="AA74">
            <v>19.369999999999997</v>
          </cell>
        </row>
        <row r="75">
          <cell r="A75">
            <v>70</v>
          </cell>
          <cell r="B75" t="str">
            <v>25004</v>
          </cell>
          <cell r="C75" t="str">
            <v>25-4</v>
          </cell>
          <cell r="D75" t="str">
            <v>MILBANK</v>
          </cell>
          <cell r="E75">
            <v>5.75</v>
          </cell>
          <cell r="F75">
            <v>9.1999999999999993</v>
          </cell>
          <cell r="G75">
            <v>16.75</v>
          </cell>
          <cell r="H75">
            <v>0</v>
          </cell>
          <cell r="J75">
            <v>0</v>
          </cell>
          <cell r="L75">
            <v>2.23</v>
          </cell>
          <cell r="N75">
            <v>0.3</v>
          </cell>
          <cell r="O75">
            <v>1.4</v>
          </cell>
          <cell r="P75">
            <v>0</v>
          </cell>
          <cell r="Q75">
            <v>0</v>
          </cell>
          <cell r="R75">
            <v>0</v>
          </cell>
          <cell r="S75">
            <v>0.01</v>
          </cell>
          <cell r="T75">
            <v>0.02</v>
          </cell>
          <cell r="U75">
            <v>0.03</v>
          </cell>
          <cell r="V75">
            <v>0</v>
          </cell>
          <cell r="W75">
            <v>0</v>
          </cell>
          <cell r="X75">
            <v>0</v>
          </cell>
          <cell r="Y75">
            <v>9.6900000000000013</v>
          </cell>
          <cell r="Z75">
            <v>13.15</v>
          </cell>
          <cell r="AA75">
            <v>20.71</v>
          </cell>
        </row>
        <row r="76">
          <cell r="A76">
            <v>71</v>
          </cell>
          <cell r="B76" t="str">
            <v>26002</v>
          </cell>
          <cell r="C76" t="str">
            <v>26-2</v>
          </cell>
          <cell r="D76" t="str">
            <v>BURKE</v>
          </cell>
          <cell r="E76">
            <v>5.75</v>
          </cell>
          <cell r="F76">
            <v>9.1999999999999993</v>
          </cell>
          <cell r="G76">
            <v>16.75</v>
          </cell>
          <cell r="H76">
            <v>0</v>
          </cell>
          <cell r="J76">
            <v>0</v>
          </cell>
          <cell r="L76">
            <v>2.4</v>
          </cell>
          <cell r="N76">
            <v>0</v>
          </cell>
          <cell r="O76">
            <v>1.36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9.51</v>
          </cell>
          <cell r="Z76">
            <v>12.959999999999999</v>
          </cell>
          <cell r="AA76">
            <v>20.509999999999998</v>
          </cell>
        </row>
        <row r="77">
          <cell r="A77">
            <v>72</v>
          </cell>
          <cell r="B77" t="str">
            <v>26004</v>
          </cell>
          <cell r="C77" t="str">
            <v>26-4</v>
          </cell>
          <cell r="D77" t="str">
            <v>GREGORY</v>
          </cell>
          <cell r="E77">
            <v>5.75</v>
          </cell>
          <cell r="F77">
            <v>9.1999999999999993</v>
          </cell>
          <cell r="G77">
            <v>16.75</v>
          </cell>
          <cell r="H77">
            <v>0</v>
          </cell>
          <cell r="J77">
            <v>0</v>
          </cell>
          <cell r="L77">
            <v>1.1000000000000001</v>
          </cell>
          <cell r="N77">
            <v>0</v>
          </cell>
          <cell r="O77">
            <v>1.4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8.25</v>
          </cell>
          <cell r="Z77">
            <v>11.7</v>
          </cell>
          <cell r="AA77">
            <v>19.25</v>
          </cell>
        </row>
        <row r="78">
          <cell r="A78">
            <v>73</v>
          </cell>
          <cell r="B78" t="str">
            <v>26005</v>
          </cell>
          <cell r="C78" t="str">
            <v>26-5</v>
          </cell>
          <cell r="D78" t="str">
            <v>BONESTEEL-FAIRFAX</v>
          </cell>
          <cell r="E78">
            <v>5.75</v>
          </cell>
          <cell r="F78">
            <v>9.1999999999999993</v>
          </cell>
          <cell r="G78">
            <v>16.75</v>
          </cell>
          <cell r="H78">
            <v>0</v>
          </cell>
          <cell r="J78">
            <v>0</v>
          </cell>
          <cell r="L78">
            <v>1.54</v>
          </cell>
          <cell r="N78">
            <v>0</v>
          </cell>
          <cell r="O78">
            <v>1.4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8.69</v>
          </cell>
          <cell r="Z78">
            <v>12.139999999999999</v>
          </cell>
          <cell r="AA78">
            <v>19.689999999999998</v>
          </cell>
        </row>
        <row r="79">
          <cell r="A79">
            <v>74</v>
          </cell>
          <cell r="B79" t="str">
            <v>27001</v>
          </cell>
          <cell r="C79" t="str">
            <v>27-1</v>
          </cell>
          <cell r="D79" t="str">
            <v>HAAKON</v>
          </cell>
          <cell r="E79">
            <v>5.75</v>
          </cell>
          <cell r="F79">
            <v>9.1999999999999993</v>
          </cell>
          <cell r="G79">
            <v>16.75</v>
          </cell>
          <cell r="H79">
            <v>0</v>
          </cell>
          <cell r="J79">
            <v>0</v>
          </cell>
          <cell r="L79">
            <v>0.45</v>
          </cell>
          <cell r="N79">
            <v>0</v>
          </cell>
          <cell r="O79">
            <v>1.4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7.6</v>
          </cell>
          <cell r="Z79">
            <v>11.049999999999999</v>
          </cell>
          <cell r="AA79">
            <v>18.599999999999998</v>
          </cell>
        </row>
        <row r="80">
          <cell r="A80">
            <v>75</v>
          </cell>
          <cell r="B80" t="str">
            <v>27002</v>
          </cell>
          <cell r="C80" t="str">
            <v>27-2</v>
          </cell>
          <cell r="D80" t="str">
            <v>MIDLAND</v>
          </cell>
          <cell r="E80">
            <v>5.75</v>
          </cell>
          <cell r="F80">
            <v>9.1999999999999993</v>
          </cell>
          <cell r="G80">
            <v>16.75</v>
          </cell>
          <cell r="H80">
            <v>0</v>
          </cell>
          <cell r="J80">
            <v>0</v>
          </cell>
          <cell r="L80">
            <v>1.05</v>
          </cell>
          <cell r="N80">
            <v>0</v>
          </cell>
          <cell r="O80">
            <v>1.4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8.1999999999999993</v>
          </cell>
          <cell r="Z80">
            <v>11.65</v>
          </cell>
          <cell r="AA80">
            <v>19.2</v>
          </cell>
        </row>
        <row r="81">
          <cell r="A81">
            <v>76</v>
          </cell>
          <cell r="B81" t="str">
            <v>28001</v>
          </cell>
          <cell r="C81" t="str">
            <v>28-1</v>
          </cell>
          <cell r="D81" t="str">
            <v>CASTLEWOOD</v>
          </cell>
          <cell r="E81">
            <v>5.75</v>
          </cell>
          <cell r="F81">
            <v>9.1999999999999993</v>
          </cell>
          <cell r="G81">
            <v>16.75</v>
          </cell>
          <cell r="H81">
            <v>2.36</v>
          </cell>
          <cell r="I81" t="str">
            <v>*</v>
          </cell>
          <cell r="J81">
            <v>0</v>
          </cell>
          <cell r="L81">
            <v>2.09</v>
          </cell>
          <cell r="N81">
            <v>0</v>
          </cell>
          <cell r="O81">
            <v>1.35</v>
          </cell>
          <cell r="P81">
            <v>0</v>
          </cell>
          <cell r="Q81">
            <v>0</v>
          </cell>
          <cell r="R81">
            <v>0</v>
          </cell>
          <cell r="S81">
            <v>0.03</v>
          </cell>
          <cell r="T81">
            <v>0.05</v>
          </cell>
          <cell r="U81">
            <v>0.09</v>
          </cell>
          <cell r="V81">
            <v>0.01</v>
          </cell>
          <cell r="W81">
            <v>0.01</v>
          </cell>
          <cell r="X81">
            <v>0.01</v>
          </cell>
          <cell r="Y81">
            <v>11.589999999999998</v>
          </cell>
          <cell r="Z81">
            <v>15.059999999999999</v>
          </cell>
          <cell r="AA81">
            <v>22.650000000000002</v>
          </cell>
        </row>
        <row r="82">
          <cell r="A82">
            <v>77</v>
          </cell>
          <cell r="B82" t="str">
            <v>28002</v>
          </cell>
          <cell r="C82" t="str">
            <v>28-2</v>
          </cell>
          <cell r="D82" t="str">
            <v>ESTELLINE</v>
          </cell>
          <cell r="E82">
            <v>7.01</v>
          </cell>
          <cell r="F82">
            <v>11.219999999999999</v>
          </cell>
          <cell r="G82">
            <v>20.420000000000002</v>
          </cell>
          <cell r="H82">
            <v>0</v>
          </cell>
          <cell r="J82">
            <v>0</v>
          </cell>
          <cell r="L82">
            <v>0.73</v>
          </cell>
          <cell r="N82">
            <v>0</v>
          </cell>
          <cell r="O82">
            <v>1.4</v>
          </cell>
          <cell r="P82">
            <v>0</v>
          </cell>
          <cell r="Q82">
            <v>0</v>
          </cell>
          <cell r="R82">
            <v>0</v>
          </cell>
          <cell r="S82">
            <v>0.02</v>
          </cell>
          <cell r="T82">
            <v>0.03</v>
          </cell>
          <cell r="U82">
            <v>0.06</v>
          </cell>
          <cell r="V82">
            <v>0</v>
          </cell>
          <cell r="W82">
            <v>0</v>
          </cell>
          <cell r="X82">
            <v>0</v>
          </cell>
          <cell r="Y82">
            <v>9.16</v>
          </cell>
          <cell r="Z82">
            <v>13.379999999999999</v>
          </cell>
          <cell r="AA82">
            <v>22.61</v>
          </cell>
        </row>
        <row r="83">
          <cell r="A83">
            <v>78</v>
          </cell>
          <cell r="B83" t="str">
            <v>28003</v>
          </cell>
          <cell r="C83" t="str">
            <v>28-3</v>
          </cell>
          <cell r="D83" t="str">
            <v>HAMLIN</v>
          </cell>
          <cell r="E83">
            <v>5.75</v>
          </cell>
          <cell r="F83">
            <v>9.1999999999999993</v>
          </cell>
          <cell r="G83">
            <v>16.75</v>
          </cell>
          <cell r="H83">
            <v>3.34</v>
          </cell>
          <cell r="J83">
            <v>0</v>
          </cell>
          <cell r="L83">
            <v>2.99</v>
          </cell>
          <cell r="N83">
            <v>0</v>
          </cell>
          <cell r="O83">
            <v>1.4</v>
          </cell>
          <cell r="P83">
            <v>0</v>
          </cell>
          <cell r="Q83">
            <v>0</v>
          </cell>
          <cell r="R83">
            <v>0</v>
          </cell>
          <cell r="S83">
            <v>0.03</v>
          </cell>
          <cell r="T83">
            <v>0.05</v>
          </cell>
          <cell r="U83">
            <v>0.09</v>
          </cell>
          <cell r="V83">
            <v>0</v>
          </cell>
          <cell r="W83">
            <v>0</v>
          </cell>
          <cell r="X83">
            <v>0</v>
          </cell>
          <cell r="Y83">
            <v>13.51</v>
          </cell>
          <cell r="Z83">
            <v>16.98</v>
          </cell>
          <cell r="AA83">
            <v>24.569999999999997</v>
          </cell>
        </row>
        <row r="84">
          <cell r="A84">
            <v>79</v>
          </cell>
          <cell r="B84" t="str">
            <v>29001</v>
          </cell>
          <cell r="C84" t="str">
            <v>29-1</v>
          </cell>
          <cell r="D84" t="str">
            <v>MILLER</v>
          </cell>
          <cell r="E84">
            <v>5.75</v>
          </cell>
          <cell r="F84">
            <v>9.1999999999999993</v>
          </cell>
          <cell r="G84">
            <v>16.75</v>
          </cell>
          <cell r="H84">
            <v>0</v>
          </cell>
          <cell r="J84">
            <v>0</v>
          </cell>
          <cell r="L84">
            <v>2.33</v>
          </cell>
          <cell r="N84">
            <v>0</v>
          </cell>
          <cell r="O84">
            <v>1.3</v>
          </cell>
          <cell r="P84">
            <v>0</v>
          </cell>
          <cell r="Q84">
            <v>0</v>
          </cell>
          <cell r="R84">
            <v>0</v>
          </cell>
          <cell r="S84">
            <v>0.12</v>
          </cell>
          <cell r="T84">
            <v>0.19</v>
          </cell>
          <cell r="U84">
            <v>0.35</v>
          </cell>
          <cell r="V84">
            <v>0.01</v>
          </cell>
          <cell r="W84">
            <v>0.01</v>
          </cell>
          <cell r="X84">
            <v>0.01</v>
          </cell>
          <cell r="Y84">
            <v>9.51</v>
          </cell>
          <cell r="Z84">
            <v>13.03</v>
          </cell>
          <cell r="AA84">
            <v>20.740000000000002</v>
          </cell>
        </row>
        <row r="85">
          <cell r="A85">
            <v>80</v>
          </cell>
          <cell r="B85" t="str">
            <v>29002</v>
          </cell>
          <cell r="C85" t="str">
            <v>29-2</v>
          </cell>
          <cell r="D85" t="str">
            <v>POLO</v>
          </cell>
          <cell r="E85">
            <v>5.75</v>
          </cell>
          <cell r="F85">
            <v>9.1999999999999993</v>
          </cell>
          <cell r="G85">
            <v>16.75</v>
          </cell>
          <cell r="H85">
            <v>0</v>
          </cell>
          <cell r="J85">
            <v>0</v>
          </cell>
          <cell r="L85">
            <v>1.25</v>
          </cell>
          <cell r="N85">
            <v>0.3</v>
          </cell>
          <cell r="O85">
            <v>0.92</v>
          </cell>
          <cell r="P85">
            <v>0.89</v>
          </cell>
          <cell r="Q85">
            <v>0.94</v>
          </cell>
          <cell r="R85">
            <v>1.06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9.1100000000000012</v>
          </cell>
          <cell r="Z85">
            <v>12.61</v>
          </cell>
          <cell r="AA85">
            <v>20.28</v>
          </cell>
        </row>
        <row r="86">
          <cell r="A86">
            <v>81</v>
          </cell>
          <cell r="B86" t="str">
            <v>30001</v>
          </cell>
          <cell r="C86" t="str">
            <v>30-1</v>
          </cell>
          <cell r="D86" t="str">
            <v>HANSON</v>
          </cell>
          <cell r="E86">
            <v>5.75</v>
          </cell>
          <cell r="F86">
            <v>9.1999999999999993</v>
          </cell>
          <cell r="G86">
            <v>16.75</v>
          </cell>
          <cell r="H86">
            <v>0</v>
          </cell>
          <cell r="J86">
            <v>0</v>
          </cell>
          <cell r="L86">
            <v>1.9</v>
          </cell>
          <cell r="N86">
            <v>0</v>
          </cell>
          <cell r="O86">
            <v>1.4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9.0500000000000007</v>
          </cell>
          <cell r="Z86">
            <v>12.5</v>
          </cell>
          <cell r="AA86">
            <v>20.049999999999997</v>
          </cell>
        </row>
        <row r="87">
          <cell r="A87">
            <v>82</v>
          </cell>
          <cell r="B87" t="str">
            <v>30002</v>
          </cell>
          <cell r="C87" t="str">
            <v>30-2</v>
          </cell>
          <cell r="D87" t="str">
            <v>EMERY</v>
          </cell>
          <cell r="E87">
            <v>5.75</v>
          </cell>
          <cell r="F87">
            <v>9.1999999999999993</v>
          </cell>
          <cell r="G87">
            <v>16.75</v>
          </cell>
          <cell r="H87">
            <v>0</v>
          </cell>
          <cell r="J87">
            <v>0</v>
          </cell>
          <cell r="L87">
            <v>1.55</v>
          </cell>
          <cell r="N87">
            <v>0</v>
          </cell>
          <cell r="O87">
            <v>1.4</v>
          </cell>
          <cell r="P87">
            <v>0</v>
          </cell>
          <cell r="Q87">
            <v>0</v>
          </cell>
          <cell r="R87">
            <v>0</v>
          </cell>
          <cell r="S87">
            <v>0.01</v>
          </cell>
          <cell r="T87">
            <v>0.02</v>
          </cell>
          <cell r="U87">
            <v>0.03</v>
          </cell>
          <cell r="V87">
            <v>0</v>
          </cell>
          <cell r="W87">
            <v>0</v>
          </cell>
          <cell r="X87">
            <v>0</v>
          </cell>
          <cell r="Y87">
            <v>8.7099999999999991</v>
          </cell>
          <cell r="Z87">
            <v>12.17</v>
          </cell>
          <cell r="AA87">
            <v>19.73</v>
          </cell>
        </row>
        <row r="88">
          <cell r="A88">
            <v>83</v>
          </cell>
          <cell r="B88" t="str">
            <v>31001</v>
          </cell>
          <cell r="C88" t="str">
            <v>31-1</v>
          </cell>
          <cell r="D88" t="str">
            <v>HARDING COUNTY</v>
          </cell>
          <cell r="E88">
            <v>5.75</v>
          </cell>
          <cell r="F88">
            <v>9.1999999999999993</v>
          </cell>
          <cell r="G88">
            <v>16.75</v>
          </cell>
          <cell r="H88">
            <v>0</v>
          </cell>
          <cell r="J88">
            <v>0</v>
          </cell>
          <cell r="L88">
            <v>0.18</v>
          </cell>
          <cell r="N88">
            <v>0</v>
          </cell>
          <cell r="O88">
            <v>0.53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6.46</v>
          </cell>
          <cell r="Z88">
            <v>9.9099999999999984</v>
          </cell>
          <cell r="AA88">
            <v>17.46</v>
          </cell>
        </row>
        <row r="89">
          <cell r="A89">
            <v>84</v>
          </cell>
          <cell r="B89" t="str">
            <v>32001</v>
          </cell>
          <cell r="C89" t="str">
            <v>32-1</v>
          </cell>
          <cell r="D89" t="str">
            <v>HARROLD</v>
          </cell>
          <cell r="E89">
            <v>5.75</v>
          </cell>
          <cell r="F89">
            <v>9.1999999999999993</v>
          </cell>
          <cell r="G89">
            <v>16.75</v>
          </cell>
          <cell r="H89">
            <v>0</v>
          </cell>
          <cell r="J89">
            <v>0</v>
          </cell>
          <cell r="L89">
            <v>0.25</v>
          </cell>
          <cell r="N89">
            <v>0</v>
          </cell>
          <cell r="O89">
            <v>0.52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6.52</v>
          </cell>
          <cell r="Z89">
            <v>9.9699999999999989</v>
          </cell>
          <cell r="AA89">
            <v>17.52</v>
          </cell>
        </row>
        <row r="90">
          <cell r="A90">
            <v>85</v>
          </cell>
          <cell r="B90" t="str">
            <v>32002</v>
          </cell>
          <cell r="C90" t="str">
            <v>32-2</v>
          </cell>
          <cell r="D90" t="str">
            <v>PIERRE</v>
          </cell>
          <cell r="E90">
            <v>5.75</v>
          </cell>
          <cell r="F90">
            <v>9.1999999999999993</v>
          </cell>
          <cell r="G90">
            <v>16.75</v>
          </cell>
          <cell r="H90">
            <v>1.05</v>
          </cell>
          <cell r="J90">
            <v>0</v>
          </cell>
          <cell r="L90">
            <v>3</v>
          </cell>
          <cell r="N90">
            <v>0</v>
          </cell>
          <cell r="O90">
            <v>1.4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11.200000000000001</v>
          </cell>
          <cell r="Z90">
            <v>14.65</v>
          </cell>
          <cell r="AA90">
            <v>22.2</v>
          </cell>
        </row>
        <row r="91">
          <cell r="A91">
            <v>86</v>
          </cell>
          <cell r="B91" t="str">
            <v>33001</v>
          </cell>
          <cell r="C91" t="str">
            <v>33-1</v>
          </cell>
          <cell r="D91" t="str">
            <v>FREEMAN</v>
          </cell>
          <cell r="E91">
            <v>5.75</v>
          </cell>
          <cell r="F91">
            <v>9.1999999999999993</v>
          </cell>
          <cell r="G91">
            <v>16.75</v>
          </cell>
          <cell r="H91">
            <v>0</v>
          </cell>
          <cell r="J91">
            <v>0</v>
          </cell>
          <cell r="L91">
            <v>2.74</v>
          </cell>
          <cell r="N91">
            <v>0.3</v>
          </cell>
          <cell r="O91">
            <v>1.4</v>
          </cell>
          <cell r="P91">
            <v>0</v>
          </cell>
          <cell r="Q91">
            <v>0</v>
          </cell>
          <cell r="R91">
            <v>0</v>
          </cell>
          <cell r="S91">
            <v>0.04</v>
          </cell>
          <cell r="T91">
            <v>0.06</v>
          </cell>
          <cell r="U91">
            <v>0.12</v>
          </cell>
          <cell r="V91">
            <v>0.01</v>
          </cell>
          <cell r="W91">
            <v>0.01</v>
          </cell>
          <cell r="X91">
            <v>0.01</v>
          </cell>
          <cell r="Y91">
            <v>10.24</v>
          </cell>
          <cell r="Z91">
            <v>13.71</v>
          </cell>
          <cell r="AA91">
            <v>21.320000000000004</v>
          </cell>
        </row>
        <row r="92">
          <cell r="A92">
            <v>87</v>
          </cell>
          <cell r="B92" t="str">
            <v>33002</v>
          </cell>
          <cell r="C92" t="str">
            <v>33-2</v>
          </cell>
          <cell r="D92" t="str">
            <v>MENNO</v>
          </cell>
          <cell r="E92">
            <v>5.75</v>
          </cell>
          <cell r="F92">
            <v>9.1999999999999993</v>
          </cell>
          <cell r="G92">
            <v>16.75</v>
          </cell>
          <cell r="H92">
            <v>0</v>
          </cell>
          <cell r="J92">
            <v>0</v>
          </cell>
          <cell r="L92">
            <v>2.37</v>
          </cell>
          <cell r="N92">
            <v>0.3</v>
          </cell>
          <cell r="O92">
            <v>1.4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9.8200000000000021</v>
          </cell>
          <cell r="Z92">
            <v>13.270000000000001</v>
          </cell>
          <cell r="AA92">
            <v>20.82</v>
          </cell>
        </row>
        <row r="93">
          <cell r="A93">
            <v>88</v>
          </cell>
          <cell r="B93" t="str">
            <v>33003</v>
          </cell>
          <cell r="C93" t="str">
            <v>33-3</v>
          </cell>
          <cell r="D93" t="str">
            <v>PARKSTON</v>
          </cell>
          <cell r="E93">
            <v>5.75</v>
          </cell>
          <cell r="F93">
            <v>9.1999999999999993</v>
          </cell>
          <cell r="G93">
            <v>16.75</v>
          </cell>
          <cell r="H93">
            <v>1.35</v>
          </cell>
          <cell r="J93">
            <v>0</v>
          </cell>
          <cell r="L93">
            <v>1.28</v>
          </cell>
          <cell r="N93">
            <v>0.28999999999999998</v>
          </cell>
          <cell r="O93">
            <v>1.26</v>
          </cell>
          <cell r="P93">
            <v>0</v>
          </cell>
          <cell r="Q93">
            <v>0</v>
          </cell>
          <cell r="R93">
            <v>0</v>
          </cell>
          <cell r="S93">
            <v>0.03</v>
          </cell>
          <cell r="T93">
            <v>0.05</v>
          </cell>
          <cell r="U93">
            <v>0.09</v>
          </cell>
          <cell r="V93">
            <v>0.01</v>
          </cell>
          <cell r="W93">
            <v>0.01</v>
          </cell>
          <cell r="X93">
            <v>0.01</v>
          </cell>
          <cell r="Y93">
            <v>9.9699999999999971</v>
          </cell>
          <cell r="Z93">
            <v>13.439999999999998</v>
          </cell>
          <cell r="AA93">
            <v>21.030000000000005</v>
          </cell>
        </row>
        <row r="94">
          <cell r="A94">
            <v>89</v>
          </cell>
          <cell r="B94" t="str">
            <v>33005</v>
          </cell>
          <cell r="C94" t="str">
            <v>33-5</v>
          </cell>
          <cell r="D94" t="str">
            <v>TRIPP-DELMONT</v>
          </cell>
          <cell r="E94">
            <v>5.75</v>
          </cell>
          <cell r="F94">
            <v>9.1999999999999993</v>
          </cell>
          <cell r="G94">
            <v>16.75</v>
          </cell>
          <cell r="H94">
            <v>0</v>
          </cell>
          <cell r="J94">
            <v>0</v>
          </cell>
          <cell r="L94">
            <v>1.01</v>
          </cell>
          <cell r="N94">
            <v>0.3</v>
          </cell>
          <cell r="O94">
            <v>1.39</v>
          </cell>
          <cell r="P94">
            <v>0</v>
          </cell>
          <cell r="Q94">
            <v>0</v>
          </cell>
          <cell r="R94">
            <v>0</v>
          </cell>
          <cell r="S94">
            <v>0.02</v>
          </cell>
          <cell r="T94">
            <v>0.03</v>
          </cell>
          <cell r="U94">
            <v>0.06</v>
          </cell>
          <cell r="V94">
            <v>0</v>
          </cell>
          <cell r="W94">
            <v>0</v>
          </cell>
          <cell r="X94">
            <v>0</v>
          </cell>
          <cell r="Y94">
            <v>8.4699999999999989</v>
          </cell>
          <cell r="Z94">
            <v>11.93</v>
          </cell>
          <cell r="AA94">
            <v>19.510000000000002</v>
          </cell>
        </row>
        <row r="95">
          <cell r="A95">
            <v>90</v>
          </cell>
          <cell r="B95" t="str">
            <v>34001</v>
          </cell>
          <cell r="C95" t="str">
            <v>34-1</v>
          </cell>
          <cell r="D95" t="str">
            <v>HYDE COUNTY</v>
          </cell>
          <cell r="E95">
            <v>5.66</v>
          </cell>
          <cell r="F95">
            <v>9.06</v>
          </cell>
          <cell r="G95">
            <v>16.489999999999998</v>
          </cell>
          <cell r="H95">
            <v>0</v>
          </cell>
          <cell r="J95">
            <v>0</v>
          </cell>
          <cell r="L95">
            <v>1.93</v>
          </cell>
          <cell r="N95">
            <v>0</v>
          </cell>
          <cell r="O95">
            <v>1.4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8.99</v>
          </cell>
          <cell r="Z95">
            <v>12.39</v>
          </cell>
          <cell r="AA95">
            <v>19.819999999999997</v>
          </cell>
        </row>
        <row r="96">
          <cell r="A96">
            <v>91</v>
          </cell>
          <cell r="B96" t="str">
            <v>35001</v>
          </cell>
          <cell r="C96" t="str">
            <v>35-1</v>
          </cell>
          <cell r="D96" t="str">
            <v>KADOKA</v>
          </cell>
          <cell r="E96">
            <v>5.19</v>
          </cell>
          <cell r="F96">
            <v>8.3000000000000007</v>
          </cell>
          <cell r="G96">
            <v>15.12</v>
          </cell>
          <cell r="H96">
            <v>0</v>
          </cell>
          <cell r="J96">
            <v>0</v>
          </cell>
          <cell r="L96">
            <v>1.56</v>
          </cell>
          <cell r="N96">
            <v>0</v>
          </cell>
          <cell r="O96">
            <v>1.4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8.15</v>
          </cell>
          <cell r="Z96">
            <v>11.260000000000002</v>
          </cell>
          <cell r="AA96">
            <v>18.079999999999998</v>
          </cell>
        </row>
        <row r="97">
          <cell r="A97">
            <v>92</v>
          </cell>
          <cell r="B97" t="str">
            <v>36001</v>
          </cell>
          <cell r="C97" t="str">
            <v>36-1</v>
          </cell>
          <cell r="D97" t="str">
            <v>ALPENA</v>
          </cell>
          <cell r="E97">
            <v>8.27</v>
          </cell>
          <cell r="F97">
            <v>13.23</v>
          </cell>
          <cell r="G97">
            <v>24.09</v>
          </cell>
          <cell r="H97">
            <v>0</v>
          </cell>
          <cell r="J97">
            <v>0</v>
          </cell>
          <cell r="L97">
            <v>1.67</v>
          </cell>
          <cell r="N97">
            <v>0</v>
          </cell>
          <cell r="O97">
            <v>1.38</v>
          </cell>
          <cell r="P97">
            <v>0</v>
          </cell>
          <cell r="Q97">
            <v>0</v>
          </cell>
          <cell r="R97">
            <v>0</v>
          </cell>
          <cell r="S97">
            <v>0.03</v>
          </cell>
          <cell r="T97">
            <v>0.05</v>
          </cell>
          <cell r="U97">
            <v>0.09</v>
          </cell>
          <cell r="V97">
            <v>0</v>
          </cell>
          <cell r="W97">
            <v>0</v>
          </cell>
          <cell r="X97">
            <v>0</v>
          </cell>
          <cell r="Y97">
            <v>11.35</v>
          </cell>
          <cell r="Z97">
            <v>16.330000000000002</v>
          </cell>
          <cell r="AA97">
            <v>27.229999999999997</v>
          </cell>
        </row>
        <row r="98">
          <cell r="A98">
            <v>93</v>
          </cell>
          <cell r="B98" t="str">
            <v>36002</v>
          </cell>
          <cell r="C98" t="str">
            <v>36-2</v>
          </cell>
          <cell r="D98" t="str">
            <v>WESSINGTON SPRINGS</v>
          </cell>
          <cell r="E98">
            <v>5.75</v>
          </cell>
          <cell r="F98">
            <v>9.1999999999999993</v>
          </cell>
          <cell r="G98">
            <v>16.75</v>
          </cell>
          <cell r="H98">
            <v>1.06</v>
          </cell>
          <cell r="I98" t="str">
            <v>*</v>
          </cell>
          <cell r="J98">
            <v>0</v>
          </cell>
          <cell r="L98">
            <v>1.32</v>
          </cell>
          <cell r="N98">
            <v>0.3</v>
          </cell>
          <cell r="O98">
            <v>1.4</v>
          </cell>
          <cell r="P98">
            <v>0</v>
          </cell>
          <cell r="Q98">
            <v>0</v>
          </cell>
          <cell r="R98">
            <v>0</v>
          </cell>
          <cell r="S98">
            <v>0.02</v>
          </cell>
          <cell r="T98">
            <v>0.03</v>
          </cell>
          <cell r="U98">
            <v>0.06</v>
          </cell>
          <cell r="V98">
            <v>0</v>
          </cell>
          <cell r="W98">
            <v>0</v>
          </cell>
          <cell r="X98">
            <v>0</v>
          </cell>
          <cell r="Y98">
            <v>9.8500000000000014</v>
          </cell>
          <cell r="Z98">
            <v>13.31</v>
          </cell>
          <cell r="AA98">
            <v>20.889999999999997</v>
          </cell>
        </row>
        <row r="99">
          <cell r="A99">
            <v>94</v>
          </cell>
          <cell r="B99" t="str">
            <v>37003</v>
          </cell>
          <cell r="C99" t="str">
            <v>37-3</v>
          </cell>
          <cell r="D99" t="str">
            <v>JONES COUNTY</v>
          </cell>
          <cell r="E99">
            <v>5.74</v>
          </cell>
          <cell r="F99">
            <v>9.18</v>
          </cell>
          <cell r="G99">
            <v>16.72</v>
          </cell>
          <cell r="H99">
            <v>0</v>
          </cell>
          <cell r="J99">
            <v>0</v>
          </cell>
          <cell r="L99">
            <v>0.65</v>
          </cell>
          <cell r="N99">
            <v>0.15</v>
          </cell>
          <cell r="O99">
            <v>1.1299999999999999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7.6700000000000008</v>
          </cell>
          <cell r="Z99">
            <v>11.11</v>
          </cell>
          <cell r="AA99">
            <v>18.649999999999995</v>
          </cell>
        </row>
        <row r="100">
          <cell r="A100">
            <v>95</v>
          </cell>
          <cell r="B100" t="str">
            <v>38001</v>
          </cell>
          <cell r="C100" t="str">
            <v>38-1</v>
          </cell>
          <cell r="D100" t="str">
            <v>ARLINGTON</v>
          </cell>
          <cell r="E100">
            <v>5.75</v>
          </cell>
          <cell r="F100">
            <v>9.1999999999999993</v>
          </cell>
          <cell r="G100">
            <v>16.75</v>
          </cell>
          <cell r="H100">
            <v>0</v>
          </cell>
          <cell r="J100">
            <v>0</v>
          </cell>
          <cell r="L100">
            <v>2.1</v>
          </cell>
          <cell r="N100">
            <v>0.24</v>
          </cell>
          <cell r="O100">
            <v>1.2</v>
          </cell>
          <cell r="P100">
            <v>0</v>
          </cell>
          <cell r="Q100">
            <v>0</v>
          </cell>
          <cell r="R100">
            <v>0</v>
          </cell>
          <cell r="S100">
            <v>0.04</v>
          </cell>
          <cell r="T100">
            <v>0.06</v>
          </cell>
          <cell r="U100">
            <v>0.12</v>
          </cell>
          <cell r="V100">
            <v>0</v>
          </cell>
          <cell r="W100">
            <v>0</v>
          </cell>
          <cell r="X100">
            <v>0</v>
          </cell>
          <cell r="Y100">
            <v>9.3299999999999983</v>
          </cell>
          <cell r="Z100">
            <v>12.799999999999999</v>
          </cell>
          <cell r="AA100">
            <v>20.41</v>
          </cell>
        </row>
        <row r="101">
          <cell r="A101">
            <v>96</v>
          </cell>
          <cell r="B101" t="str">
            <v>38002</v>
          </cell>
          <cell r="C101" t="str">
            <v>38-2</v>
          </cell>
          <cell r="D101" t="str">
            <v>DE SMET</v>
          </cell>
          <cell r="E101">
            <v>5.73</v>
          </cell>
          <cell r="F101">
            <v>9.17</v>
          </cell>
          <cell r="G101">
            <v>16.690000000000001</v>
          </cell>
          <cell r="H101">
            <v>2.8</v>
          </cell>
          <cell r="J101">
            <v>0</v>
          </cell>
          <cell r="L101">
            <v>0.76</v>
          </cell>
          <cell r="N101">
            <v>0</v>
          </cell>
          <cell r="O101">
            <v>1.3</v>
          </cell>
          <cell r="P101">
            <v>0</v>
          </cell>
          <cell r="Q101">
            <v>0</v>
          </cell>
          <cell r="R101">
            <v>0</v>
          </cell>
          <cell r="S101">
            <v>0.04</v>
          </cell>
          <cell r="T101">
            <v>0.06</v>
          </cell>
          <cell r="U101">
            <v>0.12</v>
          </cell>
          <cell r="V101">
            <v>0</v>
          </cell>
          <cell r="W101">
            <v>0</v>
          </cell>
          <cell r="X101">
            <v>0</v>
          </cell>
          <cell r="Y101">
            <v>10.63</v>
          </cell>
          <cell r="Z101">
            <v>14.09</v>
          </cell>
          <cell r="AA101">
            <v>21.670000000000005</v>
          </cell>
        </row>
        <row r="102">
          <cell r="A102">
            <v>97</v>
          </cell>
          <cell r="B102" t="str">
            <v>38003</v>
          </cell>
          <cell r="C102" t="str">
            <v>38-3</v>
          </cell>
          <cell r="D102" t="str">
            <v>LAKE PRESTON</v>
          </cell>
          <cell r="E102">
            <v>5.75</v>
          </cell>
          <cell r="F102">
            <v>9.1999999999999993</v>
          </cell>
          <cell r="G102">
            <v>16.75</v>
          </cell>
          <cell r="H102">
            <v>0</v>
          </cell>
          <cell r="J102">
            <v>0</v>
          </cell>
          <cell r="L102">
            <v>1.1000000000000001</v>
          </cell>
          <cell r="N102">
            <v>0</v>
          </cell>
          <cell r="O102">
            <v>1.21</v>
          </cell>
          <cell r="P102">
            <v>0</v>
          </cell>
          <cell r="Q102">
            <v>0</v>
          </cell>
          <cell r="R102">
            <v>0</v>
          </cell>
          <cell r="S102">
            <v>0.01</v>
          </cell>
          <cell r="T102">
            <v>0.02</v>
          </cell>
          <cell r="U102">
            <v>0.03</v>
          </cell>
          <cell r="V102">
            <v>0</v>
          </cell>
          <cell r="W102">
            <v>0</v>
          </cell>
          <cell r="X102">
            <v>0</v>
          </cell>
          <cell r="Y102">
            <v>8.0699999999999985</v>
          </cell>
          <cell r="Z102">
            <v>11.529999999999998</v>
          </cell>
          <cell r="AA102">
            <v>19.090000000000003</v>
          </cell>
        </row>
        <row r="103">
          <cell r="A103">
            <v>98</v>
          </cell>
          <cell r="B103" t="str">
            <v>39001</v>
          </cell>
          <cell r="C103" t="str">
            <v>39-1</v>
          </cell>
          <cell r="D103" t="str">
            <v>CHESTER AREA</v>
          </cell>
          <cell r="E103">
            <v>5.75</v>
          </cell>
          <cell r="F103">
            <v>9.1999999999999993</v>
          </cell>
          <cell r="G103">
            <v>16.75</v>
          </cell>
          <cell r="H103">
            <v>0.97</v>
          </cell>
          <cell r="J103">
            <v>0</v>
          </cell>
          <cell r="L103">
            <v>3</v>
          </cell>
          <cell r="N103">
            <v>0</v>
          </cell>
          <cell r="O103">
            <v>1.4</v>
          </cell>
          <cell r="P103">
            <v>0</v>
          </cell>
          <cell r="Q103">
            <v>0</v>
          </cell>
          <cell r="R103">
            <v>0</v>
          </cell>
          <cell r="S103">
            <v>0.02</v>
          </cell>
          <cell r="T103">
            <v>0.03</v>
          </cell>
          <cell r="U103">
            <v>0.06</v>
          </cell>
          <cell r="V103">
            <v>0</v>
          </cell>
          <cell r="W103">
            <v>0</v>
          </cell>
          <cell r="X103">
            <v>0</v>
          </cell>
          <cell r="Y103">
            <v>11.139999999999999</v>
          </cell>
          <cell r="Z103">
            <v>14.6</v>
          </cell>
          <cell r="AA103">
            <v>22.179999999999996</v>
          </cell>
        </row>
        <row r="104">
          <cell r="A104">
            <v>99</v>
          </cell>
          <cell r="B104" t="str">
            <v>39002</v>
          </cell>
          <cell r="C104" t="str">
            <v>39-2</v>
          </cell>
          <cell r="D104" t="str">
            <v>LAKE CENTRAL</v>
          </cell>
          <cell r="E104">
            <v>5.75</v>
          </cell>
          <cell r="F104">
            <v>9.1999999999999993</v>
          </cell>
          <cell r="G104">
            <v>16.75</v>
          </cell>
          <cell r="H104">
            <v>0</v>
          </cell>
          <cell r="J104">
            <v>0</v>
          </cell>
          <cell r="L104">
            <v>3</v>
          </cell>
          <cell r="N104">
            <v>0</v>
          </cell>
          <cell r="O104">
            <v>1.4</v>
          </cell>
          <cell r="P104">
            <v>0</v>
          </cell>
          <cell r="Q104">
            <v>0</v>
          </cell>
          <cell r="R104">
            <v>0</v>
          </cell>
          <cell r="S104">
            <v>7.0000000000000007E-2</v>
          </cell>
          <cell r="T104">
            <v>0.11</v>
          </cell>
          <cell r="U104">
            <v>0.2</v>
          </cell>
          <cell r="V104">
            <v>0.01</v>
          </cell>
          <cell r="W104">
            <v>0.01</v>
          </cell>
          <cell r="X104">
            <v>0.01</v>
          </cell>
          <cell r="Y104">
            <v>10.23</v>
          </cell>
          <cell r="Z104">
            <v>13.719999999999999</v>
          </cell>
          <cell r="AA104">
            <v>21.36</v>
          </cell>
        </row>
        <row r="105">
          <cell r="A105">
            <v>100</v>
          </cell>
          <cell r="B105" t="str">
            <v>39004</v>
          </cell>
          <cell r="C105" t="str">
            <v>39-4</v>
          </cell>
          <cell r="D105" t="str">
            <v>RUTLAND</v>
          </cell>
          <cell r="E105">
            <v>8.17</v>
          </cell>
          <cell r="F105">
            <v>13.07</v>
          </cell>
          <cell r="G105">
            <v>23.8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>
            <v>1.37</v>
          </cell>
          <cell r="P105">
            <v>0</v>
          </cell>
          <cell r="Q105">
            <v>0</v>
          </cell>
          <cell r="R105">
            <v>0</v>
          </cell>
          <cell r="S105">
            <v>0.02</v>
          </cell>
          <cell r="T105">
            <v>0.03</v>
          </cell>
          <cell r="U105">
            <v>0.06</v>
          </cell>
          <cell r="V105">
            <v>0</v>
          </cell>
          <cell r="W105">
            <v>0</v>
          </cell>
          <cell r="X105">
            <v>0</v>
          </cell>
          <cell r="Y105">
            <v>9.5599999999999987</v>
          </cell>
          <cell r="Z105">
            <v>14.47</v>
          </cell>
          <cell r="AA105">
            <v>25.23</v>
          </cell>
        </row>
        <row r="106">
          <cell r="A106">
            <v>101</v>
          </cell>
          <cell r="B106" t="str">
            <v>39005</v>
          </cell>
          <cell r="C106" t="str">
            <v>39-5</v>
          </cell>
          <cell r="D106" t="str">
            <v>OLDHAM-RAMONA</v>
          </cell>
          <cell r="E106">
            <v>8.6</v>
          </cell>
          <cell r="F106">
            <v>13.759999999999998</v>
          </cell>
          <cell r="G106">
            <v>25.05</v>
          </cell>
          <cell r="H106">
            <v>0</v>
          </cell>
          <cell r="J106">
            <v>0</v>
          </cell>
          <cell r="L106">
            <v>0.32</v>
          </cell>
          <cell r="N106">
            <v>0</v>
          </cell>
          <cell r="O106">
            <v>1.4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10.32</v>
          </cell>
          <cell r="Z106">
            <v>15.479999999999999</v>
          </cell>
          <cell r="AA106">
            <v>26.77</v>
          </cell>
        </row>
        <row r="107">
          <cell r="A107">
            <v>102</v>
          </cell>
          <cell r="B107" t="str">
            <v>40001</v>
          </cell>
          <cell r="C107" t="str">
            <v>40-1</v>
          </cell>
          <cell r="D107" t="str">
            <v>LEAD-DEADWOOD</v>
          </cell>
          <cell r="E107">
            <v>5.24</v>
          </cell>
          <cell r="F107">
            <v>8.3800000000000008</v>
          </cell>
          <cell r="G107">
            <v>15.26</v>
          </cell>
          <cell r="H107">
            <v>0</v>
          </cell>
          <cell r="J107">
            <v>0</v>
          </cell>
          <cell r="L107">
            <v>1.72</v>
          </cell>
          <cell r="N107">
            <v>0.28000000000000003</v>
          </cell>
          <cell r="O107">
            <v>1.4</v>
          </cell>
          <cell r="P107">
            <v>0</v>
          </cell>
          <cell r="Q107">
            <v>0</v>
          </cell>
          <cell r="R107">
            <v>0</v>
          </cell>
          <cell r="S107">
            <v>0.01</v>
          </cell>
          <cell r="T107">
            <v>0.02</v>
          </cell>
          <cell r="U107">
            <v>0.03</v>
          </cell>
          <cell r="V107">
            <v>0</v>
          </cell>
          <cell r="W107">
            <v>0</v>
          </cell>
          <cell r="X107">
            <v>0</v>
          </cell>
          <cell r="Y107">
            <v>8.65</v>
          </cell>
          <cell r="Z107">
            <v>11.8</v>
          </cell>
          <cell r="AA107">
            <v>18.690000000000001</v>
          </cell>
        </row>
        <row r="108">
          <cell r="A108">
            <v>103</v>
          </cell>
          <cell r="B108" t="str">
            <v>40002</v>
          </cell>
          <cell r="C108" t="str">
            <v>40-2</v>
          </cell>
          <cell r="D108" t="str">
            <v>SPEARFISH</v>
          </cell>
          <cell r="E108">
            <v>5.75</v>
          </cell>
          <cell r="F108">
            <v>9.1999999999999993</v>
          </cell>
          <cell r="G108">
            <v>16.75</v>
          </cell>
          <cell r="H108">
            <v>1.42</v>
          </cell>
          <cell r="J108">
            <v>0</v>
          </cell>
          <cell r="L108">
            <v>3</v>
          </cell>
          <cell r="N108">
            <v>0</v>
          </cell>
          <cell r="O108">
            <v>1.4</v>
          </cell>
          <cell r="P108">
            <v>0</v>
          </cell>
          <cell r="Q108">
            <v>0</v>
          </cell>
          <cell r="R108">
            <v>0</v>
          </cell>
          <cell r="S108">
            <v>0.01</v>
          </cell>
          <cell r="T108">
            <v>0.02</v>
          </cell>
          <cell r="U108">
            <v>0.03</v>
          </cell>
          <cell r="V108">
            <v>0</v>
          </cell>
          <cell r="W108">
            <v>0</v>
          </cell>
          <cell r="X108">
            <v>0</v>
          </cell>
          <cell r="Y108">
            <v>11.58</v>
          </cell>
          <cell r="Z108">
            <v>15.04</v>
          </cell>
          <cell r="AA108">
            <v>22.6</v>
          </cell>
        </row>
        <row r="109">
          <cell r="A109">
            <v>104</v>
          </cell>
          <cell r="B109" t="str">
            <v>41001</v>
          </cell>
          <cell r="C109" t="str">
            <v>41-1</v>
          </cell>
          <cell r="D109" t="str">
            <v>CANTON</v>
          </cell>
          <cell r="E109">
            <v>5.75</v>
          </cell>
          <cell r="F109">
            <v>9.1999999999999993</v>
          </cell>
          <cell r="G109">
            <v>16.75</v>
          </cell>
          <cell r="H109">
            <v>2.85</v>
          </cell>
          <cell r="J109">
            <v>0</v>
          </cell>
          <cell r="L109">
            <v>2.65</v>
          </cell>
          <cell r="N109">
            <v>0</v>
          </cell>
          <cell r="O109">
            <v>1.4</v>
          </cell>
          <cell r="P109">
            <v>0</v>
          </cell>
          <cell r="Q109">
            <v>0</v>
          </cell>
          <cell r="R109">
            <v>0</v>
          </cell>
          <cell r="S109">
            <v>0.13</v>
          </cell>
          <cell r="T109">
            <v>0.21</v>
          </cell>
          <cell r="U109">
            <v>0.38</v>
          </cell>
          <cell r="V109">
            <v>0.02</v>
          </cell>
          <cell r="W109">
            <v>0.02</v>
          </cell>
          <cell r="X109">
            <v>0.02</v>
          </cell>
          <cell r="Y109">
            <v>12.8</v>
          </cell>
          <cell r="Z109">
            <v>16.329999999999998</v>
          </cell>
          <cell r="AA109">
            <v>24.049999999999997</v>
          </cell>
        </row>
        <row r="110">
          <cell r="A110">
            <v>105</v>
          </cell>
          <cell r="B110" t="str">
            <v>41002</v>
          </cell>
          <cell r="C110" t="str">
            <v>41-2</v>
          </cell>
          <cell r="D110" t="str">
            <v>HARRISBURG</v>
          </cell>
          <cell r="E110">
            <v>5.75</v>
          </cell>
          <cell r="F110">
            <v>9.1999999999999993</v>
          </cell>
          <cell r="G110">
            <v>16.75</v>
          </cell>
          <cell r="H110">
            <v>0.97</v>
          </cell>
          <cell r="I110" t="str">
            <v>*</v>
          </cell>
          <cell r="J110">
            <v>0.41</v>
          </cell>
          <cell r="K110" t="str">
            <v>*</v>
          </cell>
          <cell r="L110">
            <v>1.34</v>
          </cell>
          <cell r="N110">
            <v>0.3</v>
          </cell>
          <cell r="O110">
            <v>1.4</v>
          </cell>
          <cell r="P110">
            <v>0</v>
          </cell>
          <cell r="Q110">
            <v>0</v>
          </cell>
          <cell r="R110">
            <v>0</v>
          </cell>
          <cell r="S110">
            <v>0.01</v>
          </cell>
          <cell r="T110">
            <v>0.02</v>
          </cell>
          <cell r="U110">
            <v>0.03</v>
          </cell>
          <cell r="V110">
            <v>0</v>
          </cell>
          <cell r="W110">
            <v>0</v>
          </cell>
          <cell r="X110">
            <v>0</v>
          </cell>
          <cell r="Y110">
            <v>10.180000000000001</v>
          </cell>
          <cell r="Z110">
            <v>13.64</v>
          </cell>
          <cell r="AA110">
            <v>21.2</v>
          </cell>
        </row>
        <row r="111">
          <cell r="A111">
            <v>106</v>
          </cell>
          <cell r="B111" t="str">
            <v>41004</v>
          </cell>
          <cell r="C111" t="str">
            <v>41-4</v>
          </cell>
          <cell r="D111" t="str">
            <v>LENNOX</v>
          </cell>
          <cell r="E111">
            <v>5.75</v>
          </cell>
          <cell r="F111">
            <v>9.1999999999999993</v>
          </cell>
          <cell r="G111">
            <v>16.75</v>
          </cell>
          <cell r="H111">
            <v>0.6</v>
          </cell>
          <cell r="J111">
            <v>0</v>
          </cell>
          <cell r="L111">
            <v>3</v>
          </cell>
          <cell r="N111">
            <v>0</v>
          </cell>
          <cell r="O111">
            <v>1.4</v>
          </cell>
          <cell r="P111">
            <v>0</v>
          </cell>
          <cell r="Q111">
            <v>0</v>
          </cell>
          <cell r="R111">
            <v>0</v>
          </cell>
          <cell r="S111">
            <v>0.01</v>
          </cell>
          <cell r="T111">
            <v>0.02</v>
          </cell>
          <cell r="U111">
            <v>0.03</v>
          </cell>
          <cell r="V111">
            <v>0</v>
          </cell>
          <cell r="W111">
            <v>0</v>
          </cell>
          <cell r="X111">
            <v>0</v>
          </cell>
          <cell r="Y111">
            <v>10.76</v>
          </cell>
          <cell r="Z111">
            <v>14.219999999999999</v>
          </cell>
          <cell r="AA111">
            <v>21.78</v>
          </cell>
        </row>
        <row r="112">
          <cell r="A112">
            <v>107</v>
          </cell>
          <cell r="B112" t="str">
            <v>42001</v>
          </cell>
          <cell r="C112" t="str">
            <v>42-1</v>
          </cell>
          <cell r="D112" t="str">
            <v>LYMAN</v>
          </cell>
          <cell r="E112">
            <v>5.75</v>
          </cell>
          <cell r="F112">
            <v>9.1999999999999993</v>
          </cell>
          <cell r="G112">
            <v>16.75</v>
          </cell>
          <cell r="H112">
            <v>0</v>
          </cell>
          <cell r="J112">
            <v>0</v>
          </cell>
          <cell r="L112">
            <v>0.82</v>
          </cell>
          <cell r="N112">
            <v>0.3</v>
          </cell>
          <cell r="O112">
            <v>1.4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8.27</v>
          </cell>
          <cell r="Z112">
            <v>11.72</v>
          </cell>
          <cell r="AA112">
            <v>19.27</v>
          </cell>
        </row>
        <row r="113">
          <cell r="A113">
            <v>108</v>
          </cell>
          <cell r="B113" t="str">
            <v>43001</v>
          </cell>
          <cell r="C113" t="str">
            <v>43-1</v>
          </cell>
          <cell r="D113" t="str">
            <v>CANISTOTA</v>
          </cell>
          <cell r="E113">
            <v>5.75</v>
          </cell>
          <cell r="F113">
            <v>9.1999999999999993</v>
          </cell>
          <cell r="G113">
            <v>16.75</v>
          </cell>
          <cell r="H113">
            <v>0</v>
          </cell>
          <cell r="J113">
            <v>0</v>
          </cell>
          <cell r="L113">
            <v>2.31</v>
          </cell>
          <cell r="N113">
            <v>0</v>
          </cell>
          <cell r="O113">
            <v>1.37</v>
          </cell>
          <cell r="P113">
            <v>0</v>
          </cell>
          <cell r="Q113">
            <v>0</v>
          </cell>
          <cell r="R113">
            <v>0</v>
          </cell>
          <cell r="S113">
            <v>0.01</v>
          </cell>
          <cell r="T113">
            <v>0.02</v>
          </cell>
          <cell r="U113">
            <v>0.03</v>
          </cell>
          <cell r="V113">
            <v>0</v>
          </cell>
          <cell r="W113">
            <v>0</v>
          </cell>
          <cell r="X113">
            <v>0</v>
          </cell>
          <cell r="Y113">
            <v>9.44</v>
          </cell>
          <cell r="Z113">
            <v>12.899999999999999</v>
          </cell>
          <cell r="AA113">
            <v>20.46</v>
          </cell>
        </row>
        <row r="114">
          <cell r="A114">
            <v>109</v>
          </cell>
          <cell r="B114" t="str">
            <v>43002</v>
          </cell>
          <cell r="C114" t="str">
            <v>43-2</v>
          </cell>
          <cell r="D114" t="str">
            <v>MONTROSE</v>
          </cell>
          <cell r="E114">
            <v>5.75</v>
          </cell>
          <cell r="F114">
            <v>9.1999999999999993</v>
          </cell>
          <cell r="G114">
            <v>16.75</v>
          </cell>
          <cell r="H114">
            <v>0</v>
          </cell>
          <cell r="J114">
            <v>0</v>
          </cell>
          <cell r="L114">
            <v>1.34</v>
          </cell>
          <cell r="N114">
            <v>0</v>
          </cell>
          <cell r="O114">
            <v>1.4</v>
          </cell>
          <cell r="P114">
            <v>0</v>
          </cell>
          <cell r="Q114">
            <v>0</v>
          </cell>
          <cell r="R114">
            <v>0</v>
          </cell>
          <cell r="S114">
            <v>0.05</v>
          </cell>
          <cell r="T114">
            <v>0.08</v>
          </cell>
          <cell r="U114">
            <v>0.15</v>
          </cell>
          <cell r="V114">
            <v>0.01</v>
          </cell>
          <cell r="W114">
            <v>0.01</v>
          </cell>
          <cell r="X114">
            <v>0.01</v>
          </cell>
          <cell r="Y114">
            <v>8.5500000000000007</v>
          </cell>
          <cell r="Z114">
            <v>12.03</v>
          </cell>
          <cell r="AA114">
            <v>19.649999999999999</v>
          </cell>
        </row>
        <row r="115">
          <cell r="A115">
            <v>110</v>
          </cell>
          <cell r="B115" t="str">
            <v>43006</v>
          </cell>
          <cell r="C115" t="str">
            <v>43-6</v>
          </cell>
          <cell r="D115" t="str">
            <v>BRIDGEWATER</v>
          </cell>
          <cell r="E115">
            <v>5.75</v>
          </cell>
          <cell r="F115">
            <v>9.1999999999999993</v>
          </cell>
          <cell r="G115">
            <v>16.75</v>
          </cell>
          <cell r="H115">
            <v>0</v>
          </cell>
          <cell r="J115">
            <v>0</v>
          </cell>
          <cell r="L115">
            <v>2.99</v>
          </cell>
          <cell r="N115">
            <v>0</v>
          </cell>
          <cell r="O115">
            <v>1.4</v>
          </cell>
          <cell r="P115">
            <v>0</v>
          </cell>
          <cell r="Q115">
            <v>0</v>
          </cell>
          <cell r="R115">
            <v>0</v>
          </cell>
          <cell r="S115">
            <v>0.02</v>
          </cell>
          <cell r="T115">
            <v>0.03</v>
          </cell>
          <cell r="U115">
            <v>0.06</v>
          </cell>
          <cell r="V115">
            <v>0</v>
          </cell>
          <cell r="W115">
            <v>0</v>
          </cell>
          <cell r="X115">
            <v>0</v>
          </cell>
          <cell r="Y115">
            <v>10.16</v>
          </cell>
          <cell r="Z115">
            <v>13.62</v>
          </cell>
          <cell r="AA115">
            <v>21.2</v>
          </cell>
        </row>
        <row r="116">
          <cell r="A116">
            <v>111</v>
          </cell>
          <cell r="B116" t="str">
            <v>43007</v>
          </cell>
          <cell r="C116" t="str">
            <v>43-7</v>
          </cell>
          <cell r="D116" t="str">
            <v>MC COOK CENTRAL</v>
          </cell>
          <cell r="E116">
            <v>5.75</v>
          </cell>
          <cell r="F116">
            <v>9.1999999999999993</v>
          </cell>
          <cell r="G116">
            <v>16.75</v>
          </cell>
          <cell r="H116">
            <v>0</v>
          </cell>
          <cell r="J116">
            <v>0</v>
          </cell>
          <cell r="L116">
            <v>1.64</v>
          </cell>
          <cell r="N116">
            <v>0</v>
          </cell>
          <cell r="O116">
            <v>1.4</v>
          </cell>
          <cell r="P116">
            <v>0</v>
          </cell>
          <cell r="Q116">
            <v>0</v>
          </cell>
          <cell r="R116">
            <v>0</v>
          </cell>
          <cell r="S116">
            <v>0.03</v>
          </cell>
          <cell r="T116">
            <v>0.05</v>
          </cell>
          <cell r="U116">
            <v>0.09</v>
          </cell>
          <cell r="V116">
            <v>0.01</v>
          </cell>
          <cell r="W116">
            <v>0.01</v>
          </cell>
          <cell r="X116">
            <v>0.01</v>
          </cell>
          <cell r="Y116">
            <v>8.8299999999999983</v>
          </cell>
          <cell r="Z116">
            <v>12.3</v>
          </cell>
          <cell r="AA116">
            <v>19.89</v>
          </cell>
        </row>
        <row r="117">
          <cell r="A117">
            <v>112</v>
          </cell>
          <cell r="B117" t="str">
            <v>44001</v>
          </cell>
          <cell r="C117" t="str">
            <v>44-1</v>
          </cell>
          <cell r="D117" t="str">
            <v>EUREKA</v>
          </cell>
          <cell r="E117">
            <v>5.75</v>
          </cell>
          <cell r="F117">
            <v>9.1999999999999993</v>
          </cell>
          <cell r="G117">
            <v>16.75</v>
          </cell>
          <cell r="H117">
            <v>0</v>
          </cell>
          <cell r="J117">
            <v>0</v>
          </cell>
          <cell r="L117">
            <v>1.84</v>
          </cell>
          <cell r="N117">
            <v>0.16</v>
          </cell>
          <cell r="O117">
            <v>0.86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8.61</v>
          </cell>
          <cell r="Z117">
            <v>12.059999999999999</v>
          </cell>
          <cell r="AA117">
            <v>19.61</v>
          </cell>
        </row>
        <row r="118">
          <cell r="A118">
            <v>113</v>
          </cell>
          <cell r="B118" t="str">
            <v>44002</v>
          </cell>
          <cell r="C118" t="str">
            <v>44-2</v>
          </cell>
          <cell r="D118" t="str">
            <v>LEOLA</v>
          </cell>
          <cell r="E118">
            <v>5.75</v>
          </cell>
          <cell r="F118">
            <v>9.1999999999999993</v>
          </cell>
          <cell r="G118">
            <v>16.75</v>
          </cell>
          <cell r="H118">
            <v>0</v>
          </cell>
          <cell r="J118">
            <v>0</v>
          </cell>
          <cell r="L118">
            <v>0.67</v>
          </cell>
          <cell r="N118">
            <v>0.3</v>
          </cell>
          <cell r="O118">
            <v>1.06</v>
          </cell>
          <cell r="P118">
            <v>0</v>
          </cell>
          <cell r="Q118">
            <v>0</v>
          </cell>
          <cell r="R118">
            <v>0</v>
          </cell>
          <cell r="S118">
            <v>0.04</v>
          </cell>
          <cell r="T118">
            <v>0.06</v>
          </cell>
          <cell r="U118">
            <v>0.12</v>
          </cell>
          <cell r="V118">
            <v>0.01</v>
          </cell>
          <cell r="W118">
            <v>0.01</v>
          </cell>
          <cell r="X118">
            <v>0.01</v>
          </cell>
          <cell r="Y118">
            <v>7.8299999999999992</v>
          </cell>
          <cell r="Z118">
            <v>11.3</v>
          </cell>
          <cell r="AA118">
            <v>18.910000000000004</v>
          </cell>
        </row>
        <row r="119">
          <cell r="A119">
            <v>114</v>
          </cell>
          <cell r="B119" t="str">
            <v>45001</v>
          </cell>
          <cell r="C119" t="str">
            <v>45-1</v>
          </cell>
          <cell r="D119" t="str">
            <v>BRITTON</v>
          </cell>
          <cell r="E119">
            <v>5.75</v>
          </cell>
          <cell r="F119">
            <v>9.1999999999999993</v>
          </cell>
          <cell r="G119">
            <v>16.75</v>
          </cell>
          <cell r="H119">
            <v>0</v>
          </cell>
          <cell r="J119">
            <v>0</v>
          </cell>
          <cell r="L119">
            <v>2.1</v>
          </cell>
          <cell r="N119">
            <v>0.3</v>
          </cell>
          <cell r="O119">
            <v>1.05</v>
          </cell>
          <cell r="P119">
            <v>0</v>
          </cell>
          <cell r="Q119">
            <v>0</v>
          </cell>
          <cell r="R119">
            <v>0</v>
          </cell>
          <cell r="S119">
            <v>0.05</v>
          </cell>
          <cell r="T119">
            <v>0.08</v>
          </cell>
          <cell r="U119">
            <v>0.15</v>
          </cell>
          <cell r="V119">
            <v>0.01</v>
          </cell>
          <cell r="W119">
            <v>0.01</v>
          </cell>
          <cell r="X119">
            <v>0.01</v>
          </cell>
          <cell r="Y119">
            <v>9.2600000000000016</v>
          </cell>
          <cell r="Z119">
            <v>12.74</v>
          </cell>
          <cell r="AA119">
            <v>20.360000000000003</v>
          </cell>
        </row>
        <row r="120">
          <cell r="A120">
            <v>115</v>
          </cell>
          <cell r="B120" t="str">
            <v>45002</v>
          </cell>
          <cell r="C120" t="str">
            <v>45-2</v>
          </cell>
          <cell r="D120" t="str">
            <v>LANGFORD</v>
          </cell>
          <cell r="E120">
            <v>5.75</v>
          </cell>
          <cell r="F120">
            <v>9.1999999999999993</v>
          </cell>
          <cell r="G120">
            <v>16.75</v>
          </cell>
          <cell r="H120">
            <v>0</v>
          </cell>
          <cell r="J120">
            <v>0</v>
          </cell>
          <cell r="L120">
            <v>2.02</v>
          </cell>
          <cell r="N120">
            <v>0.3</v>
          </cell>
          <cell r="O120">
            <v>1.21</v>
          </cell>
          <cell r="P120">
            <v>0</v>
          </cell>
          <cell r="Q120">
            <v>0</v>
          </cell>
          <cell r="R120">
            <v>0</v>
          </cell>
          <cell r="S120">
            <v>0.04</v>
          </cell>
          <cell r="T120">
            <v>0.06</v>
          </cell>
          <cell r="U120">
            <v>0.12</v>
          </cell>
          <cell r="V120">
            <v>0</v>
          </cell>
          <cell r="W120">
            <v>0</v>
          </cell>
          <cell r="X120">
            <v>0</v>
          </cell>
          <cell r="Y120">
            <v>9.32</v>
          </cell>
          <cell r="Z120">
            <v>12.790000000000001</v>
          </cell>
          <cell r="AA120">
            <v>20.400000000000002</v>
          </cell>
        </row>
        <row r="121">
          <cell r="A121">
            <v>116</v>
          </cell>
          <cell r="B121" t="str">
            <v>45003</v>
          </cell>
          <cell r="C121" t="str">
            <v>45-3</v>
          </cell>
          <cell r="D121" t="str">
            <v>VEBLEN</v>
          </cell>
          <cell r="E121">
            <v>5.75</v>
          </cell>
          <cell r="F121">
            <v>9.1999999999999993</v>
          </cell>
          <cell r="G121">
            <v>16.75</v>
          </cell>
          <cell r="H121">
            <v>0</v>
          </cell>
          <cell r="J121">
            <v>0</v>
          </cell>
          <cell r="L121">
            <v>1.97</v>
          </cell>
          <cell r="N121">
            <v>0</v>
          </cell>
          <cell r="O121">
            <v>1.36</v>
          </cell>
          <cell r="P121">
            <v>0</v>
          </cell>
          <cell r="Q121">
            <v>0</v>
          </cell>
          <cell r="R121">
            <v>0</v>
          </cell>
          <cell r="S121">
            <v>0.01</v>
          </cell>
          <cell r="T121">
            <v>0.02</v>
          </cell>
          <cell r="U121">
            <v>0.03</v>
          </cell>
          <cell r="V121">
            <v>0</v>
          </cell>
          <cell r="W121">
            <v>0</v>
          </cell>
          <cell r="X121">
            <v>0</v>
          </cell>
          <cell r="Y121">
            <v>9.09</v>
          </cell>
          <cell r="Z121">
            <v>12.549999999999999</v>
          </cell>
          <cell r="AA121">
            <v>20.11</v>
          </cell>
        </row>
        <row r="122">
          <cell r="A122">
            <v>117</v>
          </cell>
          <cell r="B122" t="str">
            <v>46001</v>
          </cell>
          <cell r="C122" t="str">
            <v>46-1</v>
          </cell>
          <cell r="D122" t="str">
            <v>MEADE</v>
          </cell>
          <cell r="E122">
            <v>5.75</v>
          </cell>
          <cell r="F122">
            <v>9.1999999999999993</v>
          </cell>
          <cell r="G122">
            <v>16.75</v>
          </cell>
          <cell r="H122">
            <v>0</v>
          </cell>
          <cell r="J122">
            <v>0</v>
          </cell>
          <cell r="L122">
            <v>2.08</v>
          </cell>
          <cell r="N122">
            <v>0</v>
          </cell>
          <cell r="O122">
            <v>1.4</v>
          </cell>
          <cell r="P122">
            <v>0</v>
          </cell>
          <cell r="Q122">
            <v>0</v>
          </cell>
          <cell r="R122">
            <v>0</v>
          </cell>
          <cell r="S122">
            <v>0.06</v>
          </cell>
          <cell r="T122">
            <v>0.1</v>
          </cell>
          <cell r="U122">
            <v>0.17</v>
          </cell>
          <cell r="V122">
            <v>0.01</v>
          </cell>
          <cell r="W122">
            <v>0.01</v>
          </cell>
          <cell r="X122">
            <v>0.01</v>
          </cell>
          <cell r="Y122">
            <v>9.3000000000000007</v>
          </cell>
          <cell r="Z122">
            <v>12.79</v>
          </cell>
          <cell r="AA122">
            <v>20.41</v>
          </cell>
        </row>
        <row r="123">
          <cell r="A123">
            <v>118</v>
          </cell>
          <cell r="B123" t="str">
            <v>46002</v>
          </cell>
          <cell r="C123" t="str">
            <v>46-2</v>
          </cell>
          <cell r="D123" t="str">
            <v>FAITH</v>
          </cell>
          <cell r="E123">
            <v>5.75</v>
          </cell>
          <cell r="F123">
            <v>9.1999999999999993</v>
          </cell>
          <cell r="G123">
            <v>16.75</v>
          </cell>
          <cell r="H123">
            <v>0</v>
          </cell>
          <cell r="J123">
            <v>0</v>
          </cell>
          <cell r="L123">
            <v>1.1000000000000001</v>
          </cell>
          <cell r="N123">
            <v>0</v>
          </cell>
          <cell r="O123">
            <v>1.19</v>
          </cell>
          <cell r="P123">
            <v>0</v>
          </cell>
          <cell r="Q123">
            <v>0</v>
          </cell>
          <cell r="R123">
            <v>0</v>
          </cell>
          <cell r="S123">
            <v>0.01</v>
          </cell>
          <cell r="T123">
            <v>0.02</v>
          </cell>
          <cell r="U123">
            <v>0.03</v>
          </cell>
          <cell r="V123">
            <v>0</v>
          </cell>
          <cell r="W123">
            <v>0</v>
          </cell>
          <cell r="X123">
            <v>0</v>
          </cell>
          <cell r="Y123">
            <v>8.0499999999999989</v>
          </cell>
          <cell r="Z123">
            <v>11.509999999999998</v>
          </cell>
          <cell r="AA123">
            <v>19.070000000000004</v>
          </cell>
        </row>
        <row r="124">
          <cell r="A124">
            <v>119</v>
          </cell>
          <cell r="B124" t="str">
            <v>47001</v>
          </cell>
          <cell r="C124" t="str">
            <v>47-1</v>
          </cell>
          <cell r="D124" t="str">
            <v>WHITE RIVER</v>
          </cell>
          <cell r="E124">
            <v>5.75</v>
          </cell>
          <cell r="F124">
            <v>9.1999999999999993</v>
          </cell>
          <cell r="G124">
            <v>16.75</v>
          </cell>
          <cell r="H124">
            <v>0</v>
          </cell>
          <cell r="J124">
            <v>0</v>
          </cell>
          <cell r="L124">
            <v>0.01</v>
          </cell>
          <cell r="N124">
            <v>0</v>
          </cell>
          <cell r="O124">
            <v>0.91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6.67</v>
          </cell>
          <cell r="Z124">
            <v>10.119999999999999</v>
          </cell>
          <cell r="AA124">
            <v>17.670000000000002</v>
          </cell>
        </row>
        <row r="125">
          <cell r="A125">
            <v>120</v>
          </cell>
          <cell r="B125" t="str">
            <v>47002</v>
          </cell>
          <cell r="C125" t="str">
            <v>47-2</v>
          </cell>
          <cell r="D125" t="str">
            <v>WOOD</v>
          </cell>
          <cell r="E125">
            <v>8.0500000000000007</v>
          </cell>
          <cell r="F125">
            <v>12.879999999999999</v>
          </cell>
          <cell r="G125">
            <v>23.45</v>
          </cell>
          <cell r="H125">
            <v>0</v>
          </cell>
          <cell r="J125">
            <v>0</v>
          </cell>
          <cell r="L125">
            <v>0.13</v>
          </cell>
          <cell r="N125">
            <v>0</v>
          </cell>
          <cell r="O125">
            <v>1.38</v>
          </cell>
          <cell r="P125">
            <v>0.44</v>
          </cell>
          <cell r="Q125">
            <v>0.44</v>
          </cell>
          <cell r="R125">
            <v>0.44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10.000000000000002</v>
          </cell>
          <cell r="Z125">
            <v>14.83</v>
          </cell>
          <cell r="AA125">
            <v>25.4</v>
          </cell>
        </row>
        <row r="126">
          <cell r="A126">
            <v>121</v>
          </cell>
          <cell r="B126" t="str">
            <v>48002</v>
          </cell>
          <cell r="C126" t="str">
            <v>48-2</v>
          </cell>
          <cell r="D126" t="str">
            <v>CARTHAGE</v>
          </cell>
          <cell r="E126">
            <v>5.75</v>
          </cell>
          <cell r="F126">
            <v>9.1999999999999993</v>
          </cell>
          <cell r="G126">
            <v>16.75</v>
          </cell>
          <cell r="H126">
            <v>0</v>
          </cell>
          <cell r="J126">
            <v>0</v>
          </cell>
          <cell r="L126">
            <v>0.73</v>
          </cell>
          <cell r="N126">
            <v>0</v>
          </cell>
          <cell r="O126">
            <v>0.33</v>
          </cell>
          <cell r="P126">
            <v>2.57</v>
          </cell>
          <cell r="Q126">
            <v>2.59</v>
          </cell>
          <cell r="R126">
            <v>2.65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9.3800000000000008</v>
          </cell>
          <cell r="Z126">
            <v>12.85</v>
          </cell>
          <cell r="AA126">
            <v>20.459999999999997</v>
          </cell>
        </row>
        <row r="127">
          <cell r="A127">
            <v>122</v>
          </cell>
          <cell r="B127" t="str">
            <v>48003</v>
          </cell>
          <cell r="C127" t="str">
            <v>48-3</v>
          </cell>
          <cell r="D127" t="str">
            <v>HOWARD</v>
          </cell>
          <cell r="E127">
            <v>5.75</v>
          </cell>
          <cell r="F127">
            <v>9.1999999999999993</v>
          </cell>
          <cell r="G127">
            <v>16.75</v>
          </cell>
          <cell r="H127">
            <v>0</v>
          </cell>
          <cell r="J127">
            <v>0</v>
          </cell>
          <cell r="L127">
            <v>3</v>
          </cell>
          <cell r="N127">
            <v>0.3</v>
          </cell>
          <cell r="O127">
            <v>0.87</v>
          </cell>
          <cell r="P127">
            <v>0</v>
          </cell>
          <cell r="Q127">
            <v>0</v>
          </cell>
          <cell r="R127">
            <v>0</v>
          </cell>
          <cell r="S127">
            <v>0.05</v>
          </cell>
          <cell r="T127">
            <v>0.08</v>
          </cell>
          <cell r="U127">
            <v>0.15</v>
          </cell>
          <cell r="V127">
            <v>0</v>
          </cell>
          <cell r="W127">
            <v>0</v>
          </cell>
          <cell r="X127">
            <v>0</v>
          </cell>
          <cell r="Y127">
            <v>9.9700000000000006</v>
          </cell>
          <cell r="Z127">
            <v>13.45</v>
          </cell>
          <cell r="AA127">
            <v>21.07</v>
          </cell>
        </row>
        <row r="128">
          <cell r="A128">
            <v>123</v>
          </cell>
          <cell r="B128" t="str">
            <v>49001</v>
          </cell>
          <cell r="C128" t="str">
            <v>49-1</v>
          </cell>
          <cell r="D128" t="str">
            <v>BALTIC</v>
          </cell>
          <cell r="E128">
            <v>5.75</v>
          </cell>
          <cell r="F128">
            <v>9.1999999999999993</v>
          </cell>
          <cell r="G128">
            <v>16.75</v>
          </cell>
          <cell r="H128">
            <v>3.06</v>
          </cell>
          <cell r="J128">
            <v>0</v>
          </cell>
          <cell r="L128">
            <v>1.01</v>
          </cell>
          <cell r="N128">
            <v>0</v>
          </cell>
          <cell r="O128">
            <v>1.4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11.22</v>
          </cell>
          <cell r="Z128">
            <v>14.67</v>
          </cell>
          <cell r="AA128">
            <v>22.22</v>
          </cell>
        </row>
        <row r="129">
          <cell r="A129">
            <v>124</v>
          </cell>
          <cell r="B129" t="str">
            <v>49002</v>
          </cell>
          <cell r="C129" t="str">
            <v>49-2</v>
          </cell>
          <cell r="D129" t="str">
            <v>BRANDON VALLEY</v>
          </cell>
          <cell r="E129">
            <v>5.75</v>
          </cell>
          <cell r="F129">
            <v>9.1999999999999993</v>
          </cell>
          <cell r="G129">
            <v>16.75</v>
          </cell>
          <cell r="H129">
            <v>1.1100000000000001</v>
          </cell>
          <cell r="J129">
            <v>0</v>
          </cell>
          <cell r="L129">
            <v>2.92</v>
          </cell>
          <cell r="N129">
            <v>0</v>
          </cell>
          <cell r="O129">
            <v>1.37</v>
          </cell>
          <cell r="P129">
            <v>0</v>
          </cell>
          <cell r="Q129">
            <v>0</v>
          </cell>
          <cell r="R129">
            <v>0</v>
          </cell>
          <cell r="S129">
            <v>0.02</v>
          </cell>
          <cell r="T129">
            <v>0.03</v>
          </cell>
          <cell r="U129">
            <v>0.06</v>
          </cell>
          <cell r="V129">
            <v>0</v>
          </cell>
          <cell r="W129">
            <v>0</v>
          </cell>
          <cell r="X129">
            <v>0</v>
          </cell>
          <cell r="Y129">
            <v>11.170000000000002</v>
          </cell>
          <cell r="Z129">
            <v>14.629999999999997</v>
          </cell>
          <cell r="AA129">
            <v>22.21</v>
          </cell>
        </row>
        <row r="130">
          <cell r="A130">
            <v>125</v>
          </cell>
          <cell r="B130" t="str">
            <v>49003</v>
          </cell>
          <cell r="C130" t="str">
            <v>49-3</v>
          </cell>
          <cell r="D130" t="str">
            <v>DELL RAPIDS</v>
          </cell>
          <cell r="E130">
            <v>5.75</v>
          </cell>
          <cell r="F130">
            <v>9.1999999999999993</v>
          </cell>
          <cell r="G130">
            <v>16.75</v>
          </cell>
          <cell r="H130">
            <v>0</v>
          </cell>
          <cell r="J130">
            <v>0</v>
          </cell>
          <cell r="L130">
            <v>2.44</v>
          </cell>
          <cell r="N130">
            <v>0</v>
          </cell>
          <cell r="O130">
            <v>1.4</v>
          </cell>
          <cell r="P130">
            <v>0</v>
          </cell>
          <cell r="Q130">
            <v>0</v>
          </cell>
          <cell r="R130">
            <v>0</v>
          </cell>
          <cell r="S130">
            <v>0.04</v>
          </cell>
          <cell r="T130">
            <v>0.06</v>
          </cell>
          <cell r="U130">
            <v>0.12</v>
          </cell>
          <cell r="V130">
            <v>0</v>
          </cell>
          <cell r="W130">
            <v>0</v>
          </cell>
          <cell r="X130">
            <v>0</v>
          </cell>
          <cell r="Y130">
            <v>9.629999999999999</v>
          </cell>
          <cell r="Z130">
            <v>13.1</v>
          </cell>
          <cell r="AA130">
            <v>20.71</v>
          </cell>
        </row>
        <row r="131">
          <cell r="A131">
            <v>126</v>
          </cell>
          <cell r="B131" t="str">
            <v>49004</v>
          </cell>
          <cell r="C131" t="str">
            <v>49-4</v>
          </cell>
          <cell r="D131" t="str">
            <v>GARRETSON</v>
          </cell>
          <cell r="E131">
            <v>5.75</v>
          </cell>
          <cell r="F131">
            <v>9.1999999999999993</v>
          </cell>
          <cell r="G131">
            <v>16.75</v>
          </cell>
          <cell r="H131">
            <v>0.95</v>
          </cell>
          <cell r="J131">
            <v>0</v>
          </cell>
          <cell r="L131">
            <v>3</v>
          </cell>
          <cell r="N131">
            <v>0</v>
          </cell>
          <cell r="O131">
            <v>1.3</v>
          </cell>
          <cell r="P131">
            <v>0</v>
          </cell>
          <cell r="Q131">
            <v>0</v>
          </cell>
          <cell r="R131">
            <v>0</v>
          </cell>
          <cell r="S131">
            <v>0.03</v>
          </cell>
          <cell r="T131">
            <v>0.05</v>
          </cell>
          <cell r="U131">
            <v>0.09</v>
          </cell>
          <cell r="V131">
            <v>0</v>
          </cell>
          <cell r="W131">
            <v>0</v>
          </cell>
          <cell r="X131">
            <v>0</v>
          </cell>
          <cell r="Y131">
            <v>11.03</v>
          </cell>
          <cell r="Z131">
            <v>14.5</v>
          </cell>
          <cell r="AA131">
            <v>22.09</v>
          </cell>
        </row>
        <row r="132">
          <cell r="A132">
            <v>127</v>
          </cell>
          <cell r="B132" t="str">
            <v>49005</v>
          </cell>
          <cell r="C132" t="str">
            <v>49-5</v>
          </cell>
          <cell r="D132" t="str">
            <v>SIOUX FALLS</v>
          </cell>
          <cell r="E132">
            <v>5.75</v>
          </cell>
          <cell r="F132">
            <v>9.1999999999999993</v>
          </cell>
          <cell r="G132">
            <v>16.75</v>
          </cell>
          <cell r="H132">
            <v>0.17</v>
          </cell>
          <cell r="J132">
            <v>0</v>
          </cell>
          <cell r="L132">
            <v>2.58</v>
          </cell>
          <cell r="N132">
            <v>0</v>
          </cell>
          <cell r="O132">
            <v>1.4</v>
          </cell>
          <cell r="P132">
            <v>0</v>
          </cell>
          <cell r="Q132">
            <v>0</v>
          </cell>
          <cell r="R132">
            <v>0</v>
          </cell>
          <cell r="S132">
            <v>0.04</v>
          </cell>
          <cell r="T132">
            <v>0.06</v>
          </cell>
          <cell r="U132">
            <v>0.12</v>
          </cell>
          <cell r="V132">
            <v>0.01</v>
          </cell>
          <cell r="W132">
            <v>0.01</v>
          </cell>
          <cell r="X132">
            <v>0.01</v>
          </cell>
          <cell r="Y132">
            <v>9.9499999999999993</v>
          </cell>
          <cell r="Z132">
            <v>13.42</v>
          </cell>
          <cell r="AA132">
            <v>21.03</v>
          </cell>
        </row>
        <row r="133">
          <cell r="A133">
            <v>128</v>
          </cell>
          <cell r="B133" t="str">
            <v>49006</v>
          </cell>
          <cell r="C133" t="str">
            <v>49-6</v>
          </cell>
          <cell r="D133" t="str">
            <v>TRI-VALLEY</v>
          </cell>
          <cell r="E133">
            <v>5.75</v>
          </cell>
          <cell r="F133">
            <v>9.1999999999999993</v>
          </cell>
          <cell r="G133">
            <v>16.75</v>
          </cell>
          <cell r="H133">
            <v>0.85</v>
          </cell>
          <cell r="J133">
            <v>0</v>
          </cell>
          <cell r="L133">
            <v>2.36</v>
          </cell>
          <cell r="N133">
            <v>0</v>
          </cell>
          <cell r="O133">
            <v>1.4</v>
          </cell>
          <cell r="P133">
            <v>0</v>
          </cell>
          <cell r="Q133">
            <v>0</v>
          </cell>
          <cell r="R133">
            <v>0</v>
          </cell>
          <cell r="S133">
            <v>0.01</v>
          </cell>
          <cell r="T133">
            <v>0.02</v>
          </cell>
          <cell r="U133">
            <v>0.03</v>
          </cell>
          <cell r="V133">
            <v>0</v>
          </cell>
          <cell r="W133">
            <v>0</v>
          </cell>
          <cell r="X133">
            <v>0</v>
          </cell>
          <cell r="Y133">
            <v>10.37</v>
          </cell>
          <cell r="Z133">
            <v>13.829999999999998</v>
          </cell>
          <cell r="AA133">
            <v>21.39</v>
          </cell>
        </row>
        <row r="134">
          <cell r="A134">
            <v>129</v>
          </cell>
          <cell r="B134" t="str">
            <v>49007</v>
          </cell>
          <cell r="C134" t="str">
            <v>49-7</v>
          </cell>
          <cell r="D134" t="str">
            <v>WEST CENTRAL</v>
          </cell>
          <cell r="E134">
            <v>5.75</v>
          </cell>
          <cell r="F134">
            <v>9.1999999999999993</v>
          </cell>
          <cell r="G134">
            <v>16.75</v>
          </cell>
          <cell r="H134">
            <v>1.89</v>
          </cell>
          <cell r="J134">
            <v>0</v>
          </cell>
          <cell r="L134">
            <v>3</v>
          </cell>
          <cell r="N134">
            <v>0</v>
          </cell>
          <cell r="O134">
            <v>1.4</v>
          </cell>
          <cell r="P134">
            <v>0</v>
          </cell>
          <cell r="Q134">
            <v>0</v>
          </cell>
          <cell r="R134">
            <v>0</v>
          </cell>
          <cell r="S134">
            <v>0.04</v>
          </cell>
          <cell r="T134">
            <v>0.06</v>
          </cell>
          <cell r="U134">
            <v>0.12</v>
          </cell>
          <cell r="V134">
            <v>0.01</v>
          </cell>
          <cell r="W134">
            <v>0.01</v>
          </cell>
          <cell r="X134">
            <v>0.01</v>
          </cell>
          <cell r="Y134">
            <v>12.09</v>
          </cell>
          <cell r="Z134">
            <v>15.56</v>
          </cell>
          <cell r="AA134">
            <v>23.17</v>
          </cell>
        </row>
        <row r="135">
          <cell r="A135">
            <v>130</v>
          </cell>
          <cell r="B135" t="str">
            <v>50003</v>
          </cell>
          <cell r="C135" t="str">
            <v>50-3</v>
          </cell>
          <cell r="D135" t="str">
            <v>FLANDREAU</v>
          </cell>
          <cell r="E135">
            <v>5.62</v>
          </cell>
          <cell r="F135">
            <v>8.99</v>
          </cell>
          <cell r="G135">
            <v>16.37</v>
          </cell>
          <cell r="H135">
            <v>0</v>
          </cell>
          <cell r="J135">
            <v>0</v>
          </cell>
          <cell r="L135">
            <v>2.97</v>
          </cell>
          <cell r="N135">
            <v>0</v>
          </cell>
          <cell r="O135">
            <v>1.39</v>
          </cell>
          <cell r="P135">
            <v>0</v>
          </cell>
          <cell r="Q135">
            <v>0</v>
          </cell>
          <cell r="R135">
            <v>0</v>
          </cell>
          <cell r="S135">
            <v>0.01</v>
          </cell>
          <cell r="T135">
            <v>0.02</v>
          </cell>
          <cell r="U135">
            <v>0.03</v>
          </cell>
          <cell r="V135">
            <v>0</v>
          </cell>
          <cell r="W135">
            <v>0</v>
          </cell>
          <cell r="X135">
            <v>0</v>
          </cell>
          <cell r="Y135">
            <v>9.99</v>
          </cell>
          <cell r="Z135">
            <v>13.370000000000001</v>
          </cell>
          <cell r="AA135">
            <v>20.76</v>
          </cell>
        </row>
        <row r="136">
          <cell r="A136">
            <v>131</v>
          </cell>
          <cell r="B136" t="str">
            <v>50004</v>
          </cell>
          <cell r="C136" t="str">
            <v>50-4</v>
          </cell>
          <cell r="D136" t="str">
            <v>HERMANSON</v>
          </cell>
          <cell r="E136">
            <v>5.75</v>
          </cell>
          <cell r="F136">
            <v>9.1999999999999993</v>
          </cell>
          <cell r="G136">
            <v>16.75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4.09</v>
          </cell>
          <cell r="Q136">
            <v>4.1100000000000003</v>
          </cell>
          <cell r="R136">
            <v>4.17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9.84</v>
          </cell>
          <cell r="Z136">
            <v>13.309999999999999</v>
          </cell>
          <cell r="AA136">
            <v>20.92</v>
          </cell>
        </row>
        <row r="137">
          <cell r="A137">
            <v>132</v>
          </cell>
          <cell r="B137" t="str">
            <v>50005</v>
          </cell>
          <cell r="C137" t="str">
            <v>50-5</v>
          </cell>
          <cell r="D137" t="str">
            <v>COLMAN-EGAN</v>
          </cell>
          <cell r="E137">
            <v>5.75</v>
          </cell>
          <cell r="F137">
            <v>9.1999999999999993</v>
          </cell>
          <cell r="G137">
            <v>16.75</v>
          </cell>
          <cell r="H137">
            <v>0</v>
          </cell>
          <cell r="J137">
            <v>0</v>
          </cell>
          <cell r="L137">
            <v>0.54</v>
          </cell>
          <cell r="N137">
            <v>0</v>
          </cell>
          <cell r="O137">
            <v>1.04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7.33</v>
          </cell>
          <cell r="Z137">
            <v>10.779999999999998</v>
          </cell>
          <cell r="AA137">
            <v>18.329999999999998</v>
          </cell>
        </row>
        <row r="138">
          <cell r="A138">
            <v>133</v>
          </cell>
          <cell r="B138" t="str">
            <v>51001</v>
          </cell>
          <cell r="C138" t="str">
            <v>51-1</v>
          </cell>
          <cell r="D138" t="str">
            <v>DOUGLAS</v>
          </cell>
          <cell r="E138">
            <v>5.75</v>
          </cell>
          <cell r="F138">
            <v>9.1999999999999993</v>
          </cell>
          <cell r="G138">
            <v>16.75</v>
          </cell>
          <cell r="H138">
            <v>0</v>
          </cell>
          <cell r="J138">
            <v>0</v>
          </cell>
          <cell r="L138">
            <v>2.3199999999999998</v>
          </cell>
          <cell r="N138">
            <v>0</v>
          </cell>
          <cell r="O138">
            <v>1.4</v>
          </cell>
          <cell r="P138">
            <v>0</v>
          </cell>
          <cell r="Q138">
            <v>0</v>
          </cell>
          <cell r="R138">
            <v>0</v>
          </cell>
          <cell r="S138">
            <v>0.04</v>
          </cell>
          <cell r="T138">
            <v>0.06</v>
          </cell>
          <cell r="U138">
            <v>0.12</v>
          </cell>
          <cell r="V138">
            <v>0.01</v>
          </cell>
          <cell r="W138">
            <v>0.01</v>
          </cell>
          <cell r="X138">
            <v>0.01</v>
          </cell>
          <cell r="Y138">
            <v>9.52</v>
          </cell>
          <cell r="Z138">
            <v>12.99</v>
          </cell>
          <cell r="AA138">
            <v>20.6</v>
          </cell>
        </row>
        <row r="139">
          <cell r="A139">
            <v>134</v>
          </cell>
          <cell r="B139" t="str">
            <v>51002</v>
          </cell>
          <cell r="C139" t="str">
            <v>51-2</v>
          </cell>
          <cell r="D139" t="str">
            <v>HILL CITY</v>
          </cell>
          <cell r="E139">
            <v>5.75</v>
          </cell>
          <cell r="F139">
            <v>9.1999999999999993</v>
          </cell>
          <cell r="G139">
            <v>16.75</v>
          </cell>
          <cell r="H139">
            <v>0</v>
          </cell>
          <cell r="J139">
            <v>0</v>
          </cell>
          <cell r="L139">
            <v>3</v>
          </cell>
          <cell r="N139">
            <v>0</v>
          </cell>
          <cell r="O139">
            <v>1.4</v>
          </cell>
          <cell r="P139">
            <v>0</v>
          </cell>
          <cell r="Q139">
            <v>0</v>
          </cell>
          <cell r="R139">
            <v>0</v>
          </cell>
          <cell r="S139">
            <v>0.08</v>
          </cell>
          <cell r="T139">
            <v>0.13</v>
          </cell>
          <cell r="U139">
            <v>0.23</v>
          </cell>
          <cell r="V139">
            <v>0.02</v>
          </cell>
          <cell r="W139">
            <v>0.02</v>
          </cell>
          <cell r="X139">
            <v>0.02</v>
          </cell>
          <cell r="Y139">
            <v>10.25</v>
          </cell>
          <cell r="Z139">
            <v>13.75</v>
          </cell>
          <cell r="AA139">
            <v>21.4</v>
          </cell>
        </row>
        <row r="140">
          <cell r="A140">
            <v>135</v>
          </cell>
          <cell r="B140" t="str">
            <v>51003</v>
          </cell>
          <cell r="C140" t="str">
            <v>51-3</v>
          </cell>
          <cell r="D140" t="str">
            <v>NEW UNDERWOOD</v>
          </cell>
          <cell r="E140">
            <v>5.75</v>
          </cell>
          <cell r="F140">
            <v>9.1999999999999993</v>
          </cell>
          <cell r="G140">
            <v>16.75</v>
          </cell>
          <cell r="H140">
            <v>0</v>
          </cell>
          <cell r="J140">
            <v>0</v>
          </cell>
          <cell r="L140">
            <v>1.1399999999999999</v>
          </cell>
          <cell r="N140">
            <v>0</v>
          </cell>
          <cell r="O140">
            <v>1.4</v>
          </cell>
          <cell r="P140">
            <v>0</v>
          </cell>
          <cell r="Q140">
            <v>0</v>
          </cell>
          <cell r="R140">
            <v>0</v>
          </cell>
          <cell r="S140">
            <v>0.45</v>
          </cell>
          <cell r="T140">
            <v>0.72</v>
          </cell>
          <cell r="U140">
            <v>1.31</v>
          </cell>
          <cell r="V140">
            <v>0.05</v>
          </cell>
          <cell r="W140">
            <v>0.05</v>
          </cell>
          <cell r="X140">
            <v>0.05</v>
          </cell>
          <cell r="Y140">
            <v>8.7899999999999991</v>
          </cell>
          <cell r="Z140">
            <v>12.510000000000002</v>
          </cell>
          <cell r="AA140">
            <v>20.65</v>
          </cell>
        </row>
        <row r="141">
          <cell r="A141">
            <v>136</v>
          </cell>
          <cell r="B141" t="str">
            <v>51004</v>
          </cell>
          <cell r="C141" t="str">
            <v>51-4</v>
          </cell>
          <cell r="D141" t="str">
            <v>RAPID CITY</v>
          </cell>
          <cell r="E141">
            <v>5.75</v>
          </cell>
          <cell r="F141">
            <v>9.1999999999999993</v>
          </cell>
          <cell r="G141">
            <v>16.75</v>
          </cell>
          <cell r="H141">
            <v>0</v>
          </cell>
          <cell r="J141">
            <v>0</v>
          </cell>
          <cell r="L141">
            <v>2.74</v>
          </cell>
          <cell r="N141">
            <v>0</v>
          </cell>
          <cell r="O141">
            <v>1.4</v>
          </cell>
          <cell r="P141">
            <v>0</v>
          </cell>
          <cell r="Q141">
            <v>0</v>
          </cell>
          <cell r="R141">
            <v>0</v>
          </cell>
          <cell r="S141">
            <v>7.0000000000000007E-2</v>
          </cell>
          <cell r="T141">
            <v>0.11</v>
          </cell>
          <cell r="U141">
            <v>0.2</v>
          </cell>
          <cell r="V141">
            <v>0.01</v>
          </cell>
          <cell r="W141">
            <v>0.01</v>
          </cell>
          <cell r="X141">
            <v>0.01</v>
          </cell>
          <cell r="Y141">
            <v>9.9700000000000006</v>
          </cell>
          <cell r="Z141">
            <v>13.459999999999999</v>
          </cell>
          <cell r="AA141">
            <v>21.1</v>
          </cell>
        </row>
        <row r="142">
          <cell r="A142">
            <v>137</v>
          </cell>
          <cell r="B142" t="str">
            <v>51005</v>
          </cell>
          <cell r="C142" t="str">
            <v>51-5</v>
          </cell>
          <cell r="D142" t="str">
            <v>WALL</v>
          </cell>
          <cell r="E142">
            <v>5.75</v>
          </cell>
          <cell r="F142">
            <v>9.1999999999999993</v>
          </cell>
          <cell r="G142">
            <v>16.75</v>
          </cell>
          <cell r="H142">
            <v>0</v>
          </cell>
          <cell r="J142">
            <v>0</v>
          </cell>
          <cell r="L142">
            <v>0.35</v>
          </cell>
          <cell r="N142">
            <v>0</v>
          </cell>
          <cell r="O142">
            <v>1.4</v>
          </cell>
          <cell r="P142">
            <v>0</v>
          </cell>
          <cell r="Q142">
            <v>0</v>
          </cell>
          <cell r="R142">
            <v>0</v>
          </cell>
          <cell r="S142">
            <v>0.24</v>
          </cell>
          <cell r="T142">
            <v>0.38</v>
          </cell>
          <cell r="U142">
            <v>0.7</v>
          </cell>
          <cell r="V142">
            <v>0.02</v>
          </cell>
          <cell r="W142">
            <v>0.02</v>
          </cell>
          <cell r="X142">
            <v>0.02</v>
          </cell>
          <cell r="Y142">
            <v>7.76</v>
          </cell>
          <cell r="Z142">
            <v>11.35</v>
          </cell>
          <cell r="AA142">
            <v>19.22</v>
          </cell>
        </row>
        <row r="143">
          <cell r="A143">
            <v>138</v>
          </cell>
          <cell r="B143" t="str">
            <v>52001</v>
          </cell>
          <cell r="C143" t="str">
            <v>52-1</v>
          </cell>
          <cell r="D143" t="str">
            <v>BISON</v>
          </cell>
          <cell r="E143">
            <v>5.75</v>
          </cell>
          <cell r="F143">
            <v>9.1999999999999993</v>
          </cell>
          <cell r="G143">
            <v>16.75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>
            <v>1.4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7.15</v>
          </cell>
          <cell r="Z143">
            <v>10.6</v>
          </cell>
          <cell r="AA143">
            <v>18.149999999999999</v>
          </cell>
        </row>
        <row r="144">
          <cell r="A144">
            <v>139</v>
          </cell>
          <cell r="B144" t="str">
            <v>52002</v>
          </cell>
          <cell r="C144" t="str">
            <v>52-2</v>
          </cell>
          <cell r="D144" t="str">
            <v>LEMMON</v>
          </cell>
          <cell r="E144">
            <v>5.75</v>
          </cell>
          <cell r="F144">
            <v>9.1999999999999993</v>
          </cell>
          <cell r="G144">
            <v>16.75</v>
          </cell>
          <cell r="H144">
            <v>0</v>
          </cell>
          <cell r="J144">
            <v>0</v>
          </cell>
          <cell r="L144">
            <v>2.0699999999999998</v>
          </cell>
          <cell r="N144">
            <v>0</v>
          </cell>
          <cell r="O144">
            <v>1.4</v>
          </cell>
          <cell r="P144">
            <v>0</v>
          </cell>
          <cell r="Q144">
            <v>0</v>
          </cell>
          <cell r="R144">
            <v>0</v>
          </cell>
          <cell r="S144">
            <v>0.01</v>
          </cell>
          <cell r="T144">
            <v>0.02</v>
          </cell>
          <cell r="U144">
            <v>0.03</v>
          </cell>
          <cell r="V144">
            <v>0</v>
          </cell>
          <cell r="W144">
            <v>0</v>
          </cell>
          <cell r="X144">
            <v>0</v>
          </cell>
          <cell r="Y144">
            <v>9.23</v>
          </cell>
          <cell r="Z144">
            <v>12.69</v>
          </cell>
          <cell r="AA144">
            <v>20.25</v>
          </cell>
        </row>
        <row r="145">
          <cell r="A145">
            <v>140</v>
          </cell>
          <cell r="B145" t="str">
            <v>52003</v>
          </cell>
          <cell r="C145" t="str">
            <v>52-3</v>
          </cell>
          <cell r="D145" t="str">
            <v>NORTHWEST</v>
          </cell>
          <cell r="E145">
            <v>5.75</v>
          </cell>
          <cell r="F145">
            <v>9.1999999999999993</v>
          </cell>
          <cell r="G145">
            <v>16.75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>
            <v>0.96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6.71</v>
          </cell>
          <cell r="Z145">
            <v>10.16</v>
          </cell>
          <cell r="AA145">
            <v>17.71</v>
          </cell>
        </row>
        <row r="146">
          <cell r="A146">
            <v>141</v>
          </cell>
          <cell r="B146" t="str">
            <v>53001</v>
          </cell>
          <cell r="C146" t="str">
            <v>53-1</v>
          </cell>
          <cell r="D146" t="str">
            <v>GETTYSBURG</v>
          </cell>
          <cell r="E146">
            <v>5.75</v>
          </cell>
          <cell r="F146">
            <v>9.1999999999999993</v>
          </cell>
          <cell r="G146">
            <v>16.75</v>
          </cell>
          <cell r="H146">
            <v>0</v>
          </cell>
          <cell r="J146">
            <v>0</v>
          </cell>
          <cell r="L146">
            <v>0.99</v>
          </cell>
          <cell r="N146">
            <v>0</v>
          </cell>
          <cell r="O146">
            <v>1.24</v>
          </cell>
          <cell r="P146">
            <v>0</v>
          </cell>
          <cell r="Q146">
            <v>0</v>
          </cell>
          <cell r="R146">
            <v>0</v>
          </cell>
          <cell r="S146">
            <v>0.15</v>
          </cell>
          <cell r="T146">
            <v>0.24</v>
          </cell>
          <cell r="U146">
            <v>0.44</v>
          </cell>
          <cell r="V146">
            <v>0.02</v>
          </cell>
          <cell r="W146">
            <v>0.02</v>
          </cell>
          <cell r="X146">
            <v>0.02</v>
          </cell>
          <cell r="Y146">
            <v>8.15</v>
          </cell>
          <cell r="Z146">
            <v>11.69</v>
          </cell>
          <cell r="AA146">
            <v>19.439999999999998</v>
          </cell>
        </row>
        <row r="147">
          <cell r="A147">
            <v>142</v>
          </cell>
          <cell r="B147" t="str">
            <v>53002</v>
          </cell>
          <cell r="C147" t="str">
            <v>53-2</v>
          </cell>
          <cell r="D147" t="str">
            <v>HOVEN</v>
          </cell>
          <cell r="E147">
            <v>5.75</v>
          </cell>
          <cell r="F147">
            <v>9.1999999999999993</v>
          </cell>
          <cell r="G147">
            <v>16.75</v>
          </cell>
          <cell r="H147">
            <v>0</v>
          </cell>
          <cell r="J147">
            <v>0</v>
          </cell>
          <cell r="L147">
            <v>1.17</v>
          </cell>
          <cell r="N147">
            <v>0.3</v>
          </cell>
          <cell r="O147">
            <v>0.73</v>
          </cell>
          <cell r="P147">
            <v>0</v>
          </cell>
          <cell r="Q147">
            <v>0</v>
          </cell>
          <cell r="R147">
            <v>0</v>
          </cell>
          <cell r="S147">
            <v>0.06</v>
          </cell>
          <cell r="T147">
            <v>0.1</v>
          </cell>
          <cell r="U147">
            <v>0.17</v>
          </cell>
          <cell r="V147">
            <v>0.01</v>
          </cell>
          <cell r="W147">
            <v>0.01</v>
          </cell>
          <cell r="X147">
            <v>0.01</v>
          </cell>
          <cell r="Y147">
            <v>8.02</v>
          </cell>
          <cell r="Z147">
            <v>11.51</v>
          </cell>
          <cell r="AA147">
            <v>19.130000000000006</v>
          </cell>
        </row>
        <row r="148">
          <cell r="A148">
            <v>144</v>
          </cell>
          <cell r="B148" t="str">
            <v>54004</v>
          </cell>
          <cell r="C148" t="str">
            <v>54-4</v>
          </cell>
          <cell r="D148" t="str">
            <v>ROSHOLT</v>
          </cell>
          <cell r="E148">
            <v>6.4399999999999995</v>
          </cell>
          <cell r="F148">
            <v>10.299999999999999</v>
          </cell>
          <cell r="G148">
            <v>18.759999999999998</v>
          </cell>
          <cell r="H148">
            <v>0</v>
          </cell>
          <cell r="J148">
            <v>0</v>
          </cell>
          <cell r="L148">
            <v>2.14</v>
          </cell>
          <cell r="N148">
            <v>0</v>
          </cell>
          <cell r="O148">
            <v>1.4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9.98</v>
          </cell>
          <cell r="Z148">
            <v>13.84</v>
          </cell>
          <cell r="AA148">
            <v>22.299999999999997</v>
          </cell>
        </row>
        <row r="149">
          <cell r="A149">
            <v>145</v>
          </cell>
          <cell r="B149" t="str">
            <v>54006</v>
          </cell>
          <cell r="C149" t="str">
            <v>54-6</v>
          </cell>
          <cell r="D149" t="str">
            <v>SUMMIT</v>
          </cell>
          <cell r="E149">
            <v>5.75</v>
          </cell>
          <cell r="F149">
            <v>9.1999999999999993</v>
          </cell>
          <cell r="G149">
            <v>16.75</v>
          </cell>
          <cell r="H149">
            <v>0</v>
          </cell>
          <cell r="J149">
            <v>0</v>
          </cell>
          <cell r="L149">
            <v>0.9</v>
          </cell>
          <cell r="N149">
            <v>0</v>
          </cell>
          <cell r="O149">
            <v>1.4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8.0500000000000007</v>
          </cell>
          <cell r="Z149">
            <v>11.5</v>
          </cell>
          <cell r="AA149">
            <v>19.049999999999997</v>
          </cell>
        </row>
        <row r="150">
          <cell r="A150">
            <v>146</v>
          </cell>
          <cell r="B150" t="str">
            <v>54007</v>
          </cell>
          <cell r="C150" t="str">
            <v>54-7</v>
          </cell>
          <cell r="D150" t="str">
            <v>WILMOT</v>
          </cell>
          <cell r="E150">
            <v>5.75</v>
          </cell>
          <cell r="F150">
            <v>9.1999999999999993</v>
          </cell>
          <cell r="G150">
            <v>16.75</v>
          </cell>
          <cell r="H150">
            <v>0.98</v>
          </cell>
          <cell r="I150" t="str">
            <v>*</v>
          </cell>
          <cell r="J150">
            <v>0</v>
          </cell>
          <cell r="L150">
            <v>1.22</v>
          </cell>
          <cell r="N150">
            <v>0</v>
          </cell>
          <cell r="O150">
            <v>1.4</v>
          </cell>
          <cell r="P150">
            <v>0</v>
          </cell>
          <cell r="Q150">
            <v>0</v>
          </cell>
          <cell r="R150">
            <v>0</v>
          </cell>
          <cell r="S150">
            <v>0.01</v>
          </cell>
          <cell r="T150">
            <v>0.02</v>
          </cell>
          <cell r="U150">
            <v>0.03</v>
          </cell>
          <cell r="V150">
            <v>0</v>
          </cell>
          <cell r="W150">
            <v>0</v>
          </cell>
          <cell r="X150">
            <v>0</v>
          </cell>
          <cell r="Y150">
            <v>9.36</v>
          </cell>
          <cell r="Z150">
            <v>12.82</v>
          </cell>
          <cell r="AA150">
            <v>20.38</v>
          </cell>
        </row>
        <row r="151">
          <cell r="A151">
            <v>147</v>
          </cell>
          <cell r="B151">
            <v>54009</v>
          </cell>
          <cell r="C151" t="str">
            <v>54-9</v>
          </cell>
          <cell r="D151" t="str">
            <v>SISSETON PUBLIC</v>
          </cell>
          <cell r="E151">
            <v>5.75</v>
          </cell>
          <cell r="F151">
            <v>9.1999999999999993</v>
          </cell>
          <cell r="G151">
            <v>16.75</v>
          </cell>
          <cell r="H151">
            <v>0</v>
          </cell>
          <cell r="J151">
            <v>0</v>
          </cell>
          <cell r="L151">
            <v>1.55</v>
          </cell>
          <cell r="N151">
            <v>0</v>
          </cell>
          <cell r="O151">
            <v>1.4</v>
          </cell>
          <cell r="P151">
            <v>0</v>
          </cell>
          <cell r="Q151">
            <v>0</v>
          </cell>
          <cell r="R151">
            <v>0</v>
          </cell>
          <cell r="S151">
            <v>0.03</v>
          </cell>
          <cell r="T151">
            <v>0.05</v>
          </cell>
          <cell r="U151">
            <v>0.09</v>
          </cell>
          <cell r="V151">
            <v>0</v>
          </cell>
          <cell r="W151">
            <v>0</v>
          </cell>
          <cell r="X151">
            <v>0</v>
          </cell>
          <cell r="Y151">
            <v>8.7299999999999986</v>
          </cell>
          <cell r="Z151">
            <v>12.200000000000001</v>
          </cell>
          <cell r="AA151">
            <v>19.79</v>
          </cell>
        </row>
        <row r="152">
          <cell r="A152">
            <v>148</v>
          </cell>
          <cell r="B152" t="str">
            <v>55004</v>
          </cell>
          <cell r="C152" t="str">
            <v>55-4</v>
          </cell>
          <cell r="D152" t="str">
            <v>WOONSOCKET</v>
          </cell>
          <cell r="E152">
            <v>5.75</v>
          </cell>
          <cell r="F152">
            <v>9.1999999999999993</v>
          </cell>
          <cell r="G152">
            <v>16.75</v>
          </cell>
          <cell r="H152">
            <v>1.37</v>
          </cell>
          <cell r="J152">
            <v>0</v>
          </cell>
          <cell r="L152">
            <v>1.31</v>
          </cell>
          <cell r="N152">
            <v>0</v>
          </cell>
          <cell r="O152">
            <v>1.4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9.83</v>
          </cell>
          <cell r="Z152">
            <v>13.280000000000001</v>
          </cell>
          <cell r="AA152">
            <v>20.83</v>
          </cell>
        </row>
        <row r="153">
          <cell r="A153">
            <v>149</v>
          </cell>
          <cell r="B153" t="str">
            <v>55005</v>
          </cell>
          <cell r="C153" t="str">
            <v>55-5</v>
          </cell>
          <cell r="D153" t="str">
            <v>ARTESIAN-LETCHER</v>
          </cell>
          <cell r="E153">
            <v>5.75</v>
          </cell>
          <cell r="F153">
            <v>9.1999999999999993</v>
          </cell>
          <cell r="G153">
            <v>16.75</v>
          </cell>
          <cell r="H153">
            <v>0</v>
          </cell>
          <cell r="J153">
            <v>0</v>
          </cell>
          <cell r="L153">
            <v>0.82</v>
          </cell>
          <cell r="N153">
            <v>0</v>
          </cell>
          <cell r="O153">
            <v>1.4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7.9700000000000006</v>
          </cell>
          <cell r="Z153">
            <v>11.42</v>
          </cell>
          <cell r="AA153">
            <v>18.97</v>
          </cell>
        </row>
        <row r="154">
          <cell r="A154">
            <v>150</v>
          </cell>
          <cell r="B154" t="str">
            <v>56001</v>
          </cell>
          <cell r="C154" t="str">
            <v>56-1</v>
          </cell>
          <cell r="D154" t="str">
            <v>CONDE</v>
          </cell>
          <cell r="E154">
            <v>6.89</v>
          </cell>
          <cell r="F154">
            <v>11.02</v>
          </cell>
          <cell r="G154">
            <v>20.07</v>
          </cell>
          <cell r="H154">
            <v>0</v>
          </cell>
          <cell r="J154">
            <v>0</v>
          </cell>
          <cell r="L154">
            <v>0.43</v>
          </cell>
          <cell r="N154">
            <v>0</v>
          </cell>
          <cell r="O154">
            <v>0.62</v>
          </cell>
          <cell r="P154">
            <v>0</v>
          </cell>
          <cell r="Q154">
            <v>0</v>
          </cell>
          <cell r="R154">
            <v>0</v>
          </cell>
          <cell r="S154">
            <v>0.02</v>
          </cell>
          <cell r="T154">
            <v>0.03</v>
          </cell>
          <cell r="U154">
            <v>0.06</v>
          </cell>
          <cell r="V154">
            <v>0.01</v>
          </cell>
          <cell r="W154">
            <v>0.01</v>
          </cell>
          <cell r="X154">
            <v>0.01</v>
          </cell>
          <cell r="Y154">
            <v>7.9699999999999989</v>
          </cell>
          <cell r="Z154">
            <v>12.109999999999998</v>
          </cell>
          <cell r="AA154">
            <v>21.19</v>
          </cell>
        </row>
        <row r="155">
          <cell r="A155">
            <v>151</v>
          </cell>
          <cell r="B155" t="str">
            <v>56002</v>
          </cell>
          <cell r="C155" t="str">
            <v>56-2</v>
          </cell>
          <cell r="D155" t="str">
            <v>DOLAND</v>
          </cell>
          <cell r="E155">
            <v>5.75</v>
          </cell>
          <cell r="F155">
            <v>9.1999999999999993</v>
          </cell>
          <cell r="G155">
            <v>16.75</v>
          </cell>
          <cell r="H155">
            <v>0</v>
          </cell>
          <cell r="J155">
            <v>0</v>
          </cell>
          <cell r="L155">
            <v>1.0900000000000001</v>
          </cell>
          <cell r="N155">
            <v>0.3</v>
          </cell>
          <cell r="O155">
            <v>1.26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8.4</v>
          </cell>
          <cell r="Z155">
            <v>11.85</v>
          </cell>
          <cell r="AA155">
            <v>19.400000000000002</v>
          </cell>
        </row>
        <row r="156">
          <cell r="A156">
            <v>152</v>
          </cell>
          <cell r="B156" t="str">
            <v>56003</v>
          </cell>
          <cell r="C156" t="str">
            <v>56-3</v>
          </cell>
          <cell r="D156" t="str">
            <v>NORTHWESTERN</v>
          </cell>
          <cell r="E156">
            <v>5.75</v>
          </cell>
          <cell r="F156">
            <v>9.1999999999999993</v>
          </cell>
          <cell r="G156">
            <v>16.75</v>
          </cell>
          <cell r="H156">
            <v>0</v>
          </cell>
          <cell r="J156">
            <v>0</v>
          </cell>
          <cell r="L156">
            <v>2.72</v>
          </cell>
          <cell r="N156">
            <v>0.28999999999999998</v>
          </cell>
          <cell r="O156">
            <v>0.75</v>
          </cell>
          <cell r="P156">
            <v>0</v>
          </cell>
          <cell r="Q156">
            <v>0</v>
          </cell>
          <cell r="R156">
            <v>0</v>
          </cell>
          <cell r="S156">
            <v>0.01</v>
          </cell>
          <cell r="T156">
            <v>0.02</v>
          </cell>
          <cell r="U156">
            <v>0.03</v>
          </cell>
          <cell r="V156">
            <v>0</v>
          </cell>
          <cell r="W156">
            <v>0</v>
          </cell>
          <cell r="X156">
            <v>0</v>
          </cell>
          <cell r="Y156">
            <v>9.52</v>
          </cell>
          <cell r="Z156">
            <v>12.979999999999999</v>
          </cell>
          <cell r="AA156">
            <v>20.54</v>
          </cell>
        </row>
        <row r="157">
          <cell r="A157">
            <v>153</v>
          </cell>
          <cell r="B157" t="str">
            <v>56004</v>
          </cell>
          <cell r="C157" t="str">
            <v>56-4</v>
          </cell>
          <cell r="D157" t="str">
            <v>REDFIELD</v>
          </cell>
          <cell r="E157">
            <v>5.75</v>
          </cell>
          <cell r="F157">
            <v>9.1999999999999993</v>
          </cell>
          <cell r="G157">
            <v>16.75</v>
          </cell>
          <cell r="H157">
            <v>0</v>
          </cell>
          <cell r="J157">
            <v>0</v>
          </cell>
          <cell r="L157">
            <v>3</v>
          </cell>
          <cell r="N157">
            <v>0.15</v>
          </cell>
          <cell r="O157">
            <v>1.4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10.3</v>
          </cell>
          <cell r="Z157">
            <v>13.75</v>
          </cell>
          <cell r="AA157">
            <v>21.299999999999997</v>
          </cell>
        </row>
        <row r="158">
          <cell r="A158">
            <v>154</v>
          </cell>
          <cell r="B158" t="str">
            <v>56005</v>
          </cell>
          <cell r="C158" t="str">
            <v>56-5</v>
          </cell>
          <cell r="D158" t="str">
            <v>TULARE</v>
          </cell>
          <cell r="E158">
            <v>7.61</v>
          </cell>
          <cell r="F158">
            <v>12.18</v>
          </cell>
          <cell r="G158">
            <v>22.17</v>
          </cell>
          <cell r="H158">
            <v>0</v>
          </cell>
          <cell r="J158">
            <v>0</v>
          </cell>
          <cell r="L158">
            <v>0.43</v>
          </cell>
          <cell r="N158">
            <v>0</v>
          </cell>
          <cell r="O158">
            <v>0.91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8.9500000000000011</v>
          </cell>
          <cell r="Z158">
            <v>13.52</v>
          </cell>
          <cell r="AA158">
            <v>23.51</v>
          </cell>
        </row>
        <row r="159">
          <cell r="A159">
            <v>155</v>
          </cell>
          <cell r="B159" t="str">
            <v>57001</v>
          </cell>
          <cell r="C159" t="str">
            <v>57-1</v>
          </cell>
          <cell r="D159" t="str">
            <v>STANLEY COUNTY</v>
          </cell>
          <cell r="E159">
            <v>5.75</v>
          </cell>
          <cell r="F159">
            <v>9.1999999999999993</v>
          </cell>
          <cell r="G159">
            <v>16.75</v>
          </cell>
          <cell r="H159">
            <v>0</v>
          </cell>
          <cell r="J159">
            <v>0</v>
          </cell>
          <cell r="L159">
            <v>0.82</v>
          </cell>
          <cell r="N159">
            <v>0</v>
          </cell>
          <cell r="O159">
            <v>1.2</v>
          </cell>
          <cell r="P159">
            <v>0</v>
          </cell>
          <cell r="Q159">
            <v>0</v>
          </cell>
          <cell r="R159">
            <v>0</v>
          </cell>
          <cell r="S159">
            <v>0.05</v>
          </cell>
          <cell r="T159">
            <v>0.08</v>
          </cell>
          <cell r="U159">
            <v>0.15</v>
          </cell>
          <cell r="V159">
            <v>0.01</v>
          </cell>
          <cell r="W159">
            <v>0.01</v>
          </cell>
          <cell r="X159">
            <v>0.01</v>
          </cell>
          <cell r="Y159">
            <v>7.83</v>
          </cell>
          <cell r="Z159">
            <v>11.309999999999999</v>
          </cell>
          <cell r="AA159">
            <v>18.93</v>
          </cell>
        </row>
        <row r="160">
          <cell r="A160">
            <v>156</v>
          </cell>
          <cell r="B160" t="str">
            <v>58001</v>
          </cell>
          <cell r="C160" t="str">
            <v>58-1</v>
          </cell>
          <cell r="D160" t="str">
            <v>AGAR</v>
          </cell>
          <cell r="E160">
            <v>6.86</v>
          </cell>
          <cell r="F160">
            <v>10.979999999999999</v>
          </cell>
          <cell r="G160">
            <v>19.98</v>
          </cell>
          <cell r="H160">
            <v>0</v>
          </cell>
          <cell r="J160">
            <v>0</v>
          </cell>
          <cell r="L160">
            <v>0.2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7.0600000000000005</v>
          </cell>
          <cell r="Z160">
            <v>11.179999999999998</v>
          </cell>
          <cell r="AA160">
            <v>20.18</v>
          </cell>
        </row>
        <row r="161">
          <cell r="A161">
            <v>157</v>
          </cell>
          <cell r="B161" t="str">
            <v>58002</v>
          </cell>
          <cell r="C161" t="str">
            <v>58-2</v>
          </cell>
          <cell r="D161" t="str">
            <v>SULLY BUTTES</v>
          </cell>
          <cell r="E161">
            <v>5.75</v>
          </cell>
          <cell r="F161">
            <v>9.1999999999999993</v>
          </cell>
          <cell r="G161">
            <v>16.75</v>
          </cell>
          <cell r="H161">
            <v>0</v>
          </cell>
          <cell r="J161">
            <v>0</v>
          </cell>
          <cell r="L161">
            <v>0.74</v>
          </cell>
          <cell r="N161">
            <v>0.27</v>
          </cell>
          <cell r="O161">
            <v>0.87</v>
          </cell>
          <cell r="P161">
            <v>0</v>
          </cell>
          <cell r="Q161">
            <v>0</v>
          </cell>
          <cell r="R161">
            <v>0</v>
          </cell>
          <cell r="S161">
            <v>0.01</v>
          </cell>
          <cell r="T161">
            <v>0.02</v>
          </cell>
          <cell r="U161">
            <v>0.03</v>
          </cell>
          <cell r="V161">
            <v>0</v>
          </cell>
          <cell r="W161">
            <v>0</v>
          </cell>
          <cell r="X161">
            <v>0</v>
          </cell>
          <cell r="Y161">
            <v>7.64</v>
          </cell>
          <cell r="Z161">
            <v>11.099999999999998</v>
          </cell>
          <cell r="AA161">
            <v>18.66</v>
          </cell>
        </row>
        <row r="162">
          <cell r="A162">
            <v>158</v>
          </cell>
          <cell r="B162" t="str">
            <v>59001</v>
          </cell>
          <cell r="C162" t="str">
            <v>59-1</v>
          </cell>
          <cell r="D162" t="str">
            <v>COLOME</v>
          </cell>
          <cell r="E162">
            <v>5.75</v>
          </cell>
          <cell r="F162">
            <v>9.1999999999999993</v>
          </cell>
          <cell r="G162">
            <v>16.75</v>
          </cell>
          <cell r="H162">
            <v>0</v>
          </cell>
          <cell r="J162">
            <v>0</v>
          </cell>
          <cell r="L162">
            <v>1.7</v>
          </cell>
          <cell r="N162">
            <v>0</v>
          </cell>
          <cell r="O162">
            <v>1.4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8.85</v>
          </cell>
          <cell r="Z162">
            <v>12.299999999999999</v>
          </cell>
          <cell r="AA162">
            <v>19.849999999999998</v>
          </cell>
        </row>
        <row r="163">
          <cell r="A163">
            <v>159</v>
          </cell>
          <cell r="B163" t="str">
            <v>59002</v>
          </cell>
          <cell r="C163" t="str">
            <v>59-2</v>
          </cell>
          <cell r="D163" t="str">
            <v>WINNER</v>
          </cell>
          <cell r="E163">
            <v>5.75</v>
          </cell>
          <cell r="F163">
            <v>9.1999999999999993</v>
          </cell>
          <cell r="G163">
            <v>16.75</v>
          </cell>
          <cell r="H163">
            <v>0</v>
          </cell>
          <cell r="J163">
            <v>0</v>
          </cell>
          <cell r="L163">
            <v>1.28</v>
          </cell>
          <cell r="N163">
            <v>0</v>
          </cell>
          <cell r="O163">
            <v>1.4</v>
          </cell>
          <cell r="P163">
            <v>0</v>
          </cell>
          <cell r="Q163">
            <v>0</v>
          </cell>
          <cell r="R163">
            <v>0</v>
          </cell>
          <cell r="S163">
            <v>7.0000000000000007E-2</v>
          </cell>
          <cell r="T163">
            <v>0.11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8.5</v>
          </cell>
          <cell r="Z163">
            <v>11.989999999999998</v>
          </cell>
          <cell r="AA163">
            <v>19.63</v>
          </cell>
        </row>
        <row r="164">
          <cell r="A164">
            <v>160</v>
          </cell>
          <cell r="B164" t="str">
            <v>60001</v>
          </cell>
          <cell r="C164" t="str">
            <v>60-1</v>
          </cell>
          <cell r="D164" t="str">
            <v>CENTERVILLE</v>
          </cell>
          <cell r="E164">
            <v>5.75</v>
          </cell>
          <cell r="F164">
            <v>9.1999999999999993</v>
          </cell>
          <cell r="G164">
            <v>16.75</v>
          </cell>
          <cell r="H164">
            <v>0</v>
          </cell>
          <cell r="J164">
            <v>0</v>
          </cell>
          <cell r="L164">
            <v>1.48</v>
          </cell>
          <cell r="N164">
            <v>0.3</v>
          </cell>
          <cell r="O164">
            <v>1.4</v>
          </cell>
          <cell r="P164">
            <v>0</v>
          </cell>
          <cell r="Q164">
            <v>0</v>
          </cell>
          <cell r="R164">
            <v>0</v>
          </cell>
          <cell r="S164">
            <v>0.05</v>
          </cell>
          <cell r="T164">
            <v>0.08</v>
          </cell>
          <cell r="U164">
            <v>0.15</v>
          </cell>
          <cell r="V164">
            <v>0.01</v>
          </cell>
          <cell r="W164">
            <v>0.01</v>
          </cell>
          <cell r="X164">
            <v>0.01</v>
          </cell>
          <cell r="Y164">
            <v>8.99</v>
          </cell>
          <cell r="Z164">
            <v>12.47</v>
          </cell>
          <cell r="AA164">
            <v>20.09</v>
          </cell>
        </row>
        <row r="165">
          <cell r="A165">
            <v>161</v>
          </cell>
          <cell r="B165" t="str">
            <v>60002</v>
          </cell>
          <cell r="C165" t="str">
            <v>60-2</v>
          </cell>
          <cell r="D165" t="str">
            <v>HURLEY</v>
          </cell>
          <cell r="E165">
            <v>5.75</v>
          </cell>
          <cell r="F165">
            <v>9.1999999999999993</v>
          </cell>
          <cell r="G165">
            <v>16.75</v>
          </cell>
          <cell r="H165">
            <v>0</v>
          </cell>
          <cell r="J165">
            <v>0</v>
          </cell>
          <cell r="L165">
            <v>1.02</v>
          </cell>
          <cell r="N165">
            <v>0</v>
          </cell>
          <cell r="O165">
            <v>1.4</v>
          </cell>
          <cell r="P165">
            <v>0</v>
          </cell>
          <cell r="Q165">
            <v>0</v>
          </cell>
          <cell r="R165">
            <v>0</v>
          </cell>
          <cell r="S165">
            <v>0.02</v>
          </cell>
          <cell r="T165">
            <v>0.03</v>
          </cell>
          <cell r="U165">
            <v>0.06</v>
          </cell>
          <cell r="V165">
            <v>0</v>
          </cell>
          <cell r="W165">
            <v>0</v>
          </cell>
          <cell r="X165">
            <v>0</v>
          </cell>
          <cell r="Y165">
            <v>8.19</v>
          </cell>
          <cell r="Z165">
            <v>11.649999999999999</v>
          </cell>
          <cell r="AA165">
            <v>19.229999999999997</v>
          </cell>
        </row>
        <row r="166">
          <cell r="A166">
            <v>162</v>
          </cell>
          <cell r="B166" t="str">
            <v>60003</v>
          </cell>
          <cell r="C166" t="str">
            <v>60-3</v>
          </cell>
          <cell r="D166" t="str">
            <v>MARION</v>
          </cell>
          <cell r="E166">
            <v>5.75</v>
          </cell>
          <cell r="F166">
            <v>9.1999999999999993</v>
          </cell>
          <cell r="G166">
            <v>16.75</v>
          </cell>
          <cell r="H166">
            <v>0</v>
          </cell>
          <cell r="J166">
            <v>0</v>
          </cell>
          <cell r="L166">
            <v>2.7</v>
          </cell>
          <cell r="N166">
            <v>0</v>
          </cell>
          <cell r="O166">
            <v>1.4</v>
          </cell>
          <cell r="P166">
            <v>0</v>
          </cell>
          <cell r="Q166">
            <v>0</v>
          </cell>
          <cell r="R166">
            <v>0</v>
          </cell>
          <cell r="S166">
            <v>0.03</v>
          </cell>
          <cell r="T166">
            <v>0.05</v>
          </cell>
          <cell r="U166">
            <v>0.09</v>
          </cell>
          <cell r="V166">
            <v>0</v>
          </cell>
          <cell r="W166">
            <v>0</v>
          </cell>
          <cell r="X166">
            <v>0</v>
          </cell>
          <cell r="Y166">
            <v>9.879999999999999</v>
          </cell>
          <cell r="Z166">
            <v>13.35</v>
          </cell>
          <cell r="AA166">
            <v>20.939999999999998</v>
          </cell>
        </row>
        <row r="167">
          <cell r="A167">
            <v>163</v>
          </cell>
          <cell r="B167" t="str">
            <v>60004</v>
          </cell>
          <cell r="C167" t="str">
            <v>60-4</v>
          </cell>
          <cell r="D167" t="str">
            <v>PARKER</v>
          </cell>
          <cell r="E167">
            <v>5.75</v>
          </cell>
          <cell r="F167">
            <v>9.1999999999999993</v>
          </cell>
          <cell r="G167">
            <v>16.75</v>
          </cell>
          <cell r="H167">
            <v>0</v>
          </cell>
          <cell r="J167">
            <v>0</v>
          </cell>
          <cell r="L167">
            <v>3</v>
          </cell>
          <cell r="N167">
            <v>0</v>
          </cell>
          <cell r="O167">
            <v>1.4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10.15</v>
          </cell>
          <cell r="Z167">
            <v>13.6</v>
          </cell>
          <cell r="AA167">
            <v>21.15</v>
          </cell>
        </row>
        <row r="168">
          <cell r="A168">
            <v>164</v>
          </cell>
          <cell r="B168" t="str">
            <v>60005</v>
          </cell>
          <cell r="C168" t="str">
            <v>60-5</v>
          </cell>
          <cell r="D168" t="str">
            <v>VIBORG</v>
          </cell>
          <cell r="E168">
            <v>5.75</v>
          </cell>
          <cell r="F168">
            <v>9.1999999999999993</v>
          </cell>
          <cell r="G168">
            <v>16.75</v>
          </cell>
          <cell r="H168">
            <v>0</v>
          </cell>
          <cell r="J168">
            <v>0</v>
          </cell>
          <cell r="L168">
            <v>3</v>
          </cell>
          <cell r="N168">
            <v>0.3</v>
          </cell>
          <cell r="O168">
            <v>1.4</v>
          </cell>
          <cell r="P168">
            <v>0</v>
          </cell>
          <cell r="Q168">
            <v>0</v>
          </cell>
          <cell r="R168">
            <v>0</v>
          </cell>
          <cell r="S168">
            <v>0.01</v>
          </cell>
          <cell r="T168">
            <v>0.02</v>
          </cell>
          <cell r="U168">
            <v>0.03</v>
          </cell>
          <cell r="V168">
            <v>0</v>
          </cell>
          <cell r="W168">
            <v>0</v>
          </cell>
          <cell r="X168">
            <v>0</v>
          </cell>
          <cell r="Y168">
            <v>10.46</v>
          </cell>
          <cell r="Z168">
            <v>13.92</v>
          </cell>
          <cell r="AA168">
            <v>21.48</v>
          </cell>
        </row>
        <row r="169">
          <cell r="A169">
            <v>165</v>
          </cell>
          <cell r="B169" t="str">
            <v>61001</v>
          </cell>
          <cell r="C169" t="str">
            <v>61-1</v>
          </cell>
          <cell r="D169" t="str">
            <v>ALCESTER-HUDSON</v>
          </cell>
          <cell r="E169">
            <v>5.75</v>
          </cell>
          <cell r="F169">
            <v>9.1999999999999993</v>
          </cell>
          <cell r="G169">
            <v>16.75</v>
          </cell>
          <cell r="H169">
            <v>0</v>
          </cell>
          <cell r="J169">
            <v>0</v>
          </cell>
          <cell r="L169">
            <v>1.0900000000000001</v>
          </cell>
          <cell r="N169">
            <v>0</v>
          </cell>
          <cell r="O169">
            <v>0.85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7.6899999999999995</v>
          </cell>
          <cell r="Z169">
            <v>11.139999999999999</v>
          </cell>
          <cell r="AA169">
            <v>18.690000000000001</v>
          </cell>
        </row>
        <row r="170">
          <cell r="A170">
            <v>166</v>
          </cell>
          <cell r="B170" t="str">
            <v>61002</v>
          </cell>
          <cell r="C170" t="str">
            <v>61-2</v>
          </cell>
          <cell r="D170" t="str">
            <v>BERESFORD</v>
          </cell>
          <cell r="E170">
            <v>5.75</v>
          </cell>
          <cell r="F170">
            <v>9.1999999999999993</v>
          </cell>
          <cell r="G170">
            <v>16.75</v>
          </cell>
          <cell r="H170">
            <v>2.58</v>
          </cell>
          <cell r="J170">
            <v>0</v>
          </cell>
          <cell r="L170">
            <v>2.08</v>
          </cell>
          <cell r="N170">
            <v>0</v>
          </cell>
          <cell r="O170">
            <v>1.4</v>
          </cell>
          <cell r="P170">
            <v>0</v>
          </cell>
          <cell r="Q170">
            <v>0</v>
          </cell>
          <cell r="R170">
            <v>0</v>
          </cell>
          <cell r="S170">
            <v>0.04</v>
          </cell>
          <cell r="T170">
            <v>0.06</v>
          </cell>
          <cell r="U170">
            <v>0.12</v>
          </cell>
          <cell r="V170">
            <v>0</v>
          </cell>
          <cell r="W170">
            <v>0</v>
          </cell>
          <cell r="X170">
            <v>0</v>
          </cell>
          <cell r="Y170">
            <v>11.85</v>
          </cell>
          <cell r="Z170">
            <v>15.32</v>
          </cell>
          <cell r="AA170">
            <v>22.929999999999996</v>
          </cell>
        </row>
        <row r="171">
          <cell r="A171">
            <v>168</v>
          </cell>
          <cell r="B171" t="str">
            <v>61004</v>
          </cell>
          <cell r="C171" t="str">
            <v>61-4</v>
          </cell>
          <cell r="D171" t="str">
            <v>GREATER HOYT</v>
          </cell>
          <cell r="E171">
            <v>5.75</v>
          </cell>
          <cell r="F171">
            <v>9.1999999999999993</v>
          </cell>
          <cell r="G171">
            <v>16.75</v>
          </cell>
          <cell r="H171">
            <v>0</v>
          </cell>
          <cell r="J171">
            <v>0</v>
          </cell>
          <cell r="L171">
            <v>0.02</v>
          </cell>
          <cell r="N171">
            <v>0</v>
          </cell>
          <cell r="O171">
            <v>1.38</v>
          </cell>
          <cell r="P171">
            <v>2.2200000000000002</v>
          </cell>
          <cell r="Q171">
            <v>2.2200000000000002</v>
          </cell>
          <cell r="R171">
            <v>2.2200000000000002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9.3699999999999992</v>
          </cell>
          <cell r="Z171">
            <v>12.819999999999999</v>
          </cell>
          <cell r="AA171">
            <v>20.369999999999997</v>
          </cell>
        </row>
        <row r="172">
          <cell r="A172">
            <v>169</v>
          </cell>
          <cell r="B172" t="str">
            <v>61005</v>
          </cell>
          <cell r="C172" t="str">
            <v>61-5</v>
          </cell>
          <cell r="D172" t="str">
            <v>GREATER SCOTT</v>
          </cell>
          <cell r="E172">
            <v>5.75</v>
          </cell>
          <cell r="F172">
            <v>9.1999999999999993</v>
          </cell>
          <cell r="G172">
            <v>16.75</v>
          </cell>
          <cell r="H172">
            <v>0</v>
          </cell>
          <cell r="J172">
            <v>0</v>
          </cell>
          <cell r="L172">
            <v>0</v>
          </cell>
          <cell r="N172">
            <v>0</v>
          </cell>
          <cell r="O172">
            <v>1.4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7.15</v>
          </cell>
          <cell r="Z172">
            <v>10.6</v>
          </cell>
          <cell r="AA172">
            <v>18.149999999999999</v>
          </cell>
        </row>
        <row r="173">
          <cell r="A173">
            <v>170</v>
          </cell>
          <cell r="B173">
            <v>61007</v>
          </cell>
          <cell r="C173" t="str">
            <v>61-7</v>
          </cell>
          <cell r="D173" t="str">
            <v>ELKPOINT-JEFFERSON</v>
          </cell>
          <cell r="E173">
            <v>5.75</v>
          </cell>
          <cell r="F173">
            <v>9.1999999999999993</v>
          </cell>
          <cell r="G173">
            <v>16.75</v>
          </cell>
          <cell r="H173">
            <v>0</v>
          </cell>
          <cell r="J173">
            <v>0</v>
          </cell>
          <cell r="L173">
            <v>2.2200000000000002</v>
          </cell>
          <cell r="M173" t="str">
            <v>*</v>
          </cell>
          <cell r="N173">
            <v>0</v>
          </cell>
          <cell r="O173">
            <v>1.4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9.370000000000001</v>
          </cell>
          <cell r="Z173">
            <v>12.82</v>
          </cell>
          <cell r="AA173">
            <v>20.369999999999997</v>
          </cell>
        </row>
        <row r="174">
          <cell r="B174">
            <v>61008</v>
          </cell>
          <cell r="C174" t="str">
            <v>61-8</v>
          </cell>
          <cell r="D174" t="str">
            <v>DAKOTA VALLEY</v>
          </cell>
          <cell r="E174">
            <v>5.75</v>
          </cell>
          <cell r="F174">
            <v>9.1999999999999993</v>
          </cell>
          <cell r="G174">
            <v>16.75</v>
          </cell>
          <cell r="H174">
            <v>2.9</v>
          </cell>
          <cell r="J174">
            <v>0</v>
          </cell>
          <cell r="L174">
            <v>1.91</v>
          </cell>
          <cell r="N174">
            <v>0</v>
          </cell>
          <cell r="O174">
            <v>1.4</v>
          </cell>
          <cell r="P174">
            <v>0</v>
          </cell>
          <cell r="Q174">
            <v>0</v>
          </cell>
          <cell r="R174">
            <v>0</v>
          </cell>
          <cell r="S174">
            <v>0.39</v>
          </cell>
          <cell r="T174">
            <v>0.62</v>
          </cell>
          <cell r="U174">
            <v>1.1399999999999999</v>
          </cell>
          <cell r="V174">
            <v>7.0000000000000007E-2</v>
          </cell>
          <cell r="W174">
            <v>7.0000000000000007E-2</v>
          </cell>
          <cell r="X174">
            <v>7.0000000000000007E-2</v>
          </cell>
          <cell r="Y174">
            <v>12.420000000000002</v>
          </cell>
          <cell r="Z174">
            <v>16.100000000000001</v>
          </cell>
          <cell r="AA174">
            <v>24.169999999999998</v>
          </cell>
        </row>
        <row r="175">
          <cell r="A175">
            <v>171</v>
          </cell>
          <cell r="B175" t="str">
            <v>62003</v>
          </cell>
          <cell r="C175" t="str">
            <v>62-3</v>
          </cell>
          <cell r="D175" t="str">
            <v>MOBRIDGE</v>
          </cell>
          <cell r="E175">
            <v>5.69</v>
          </cell>
          <cell r="F175">
            <v>9.1</v>
          </cell>
          <cell r="G175">
            <v>16.57</v>
          </cell>
          <cell r="H175">
            <v>0</v>
          </cell>
          <cell r="J175">
            <v>0</v>
          </cell>
          <cell r="L175">
            <v>2.98</v>
          </cell>
          <cell r="N175">
            <v>0</v>
          </cell>
          <cell r="O175">
            <v>1.39</v>
          </cell>
          <cell r="P175">
            <v>0</v>
          </cell>
          <cell r="Q175">
            <v>0</v>
          </cell>
          <cell r="R175">
            <v>0</v>
          </cell>
          <cell r="S175">
            <v>0.03</v>
          </cell>
          <cell r="T175">
            <v>0.05</v>
          </cell>
          <cell r="U175">
            <v>0.09</v>
          </cell>
          <cell r="V175">
            <v>0</v>
          </cell>
          <cell r="W175">
            <v>0</v>
          </cell>
          <cell r="X175">
            <v>0</v>
          </cell>
          <cell r="Y175">
            <v>10.09</v>
          </cell>
          <cell r="Z175">
            <v>13.520000000000001</v>
          </cell>
          <cell r="AA175">
            <v>21.03</v>
          </cell>
        </row>
        <row r="176">
          <cell r="A176">
            <v>172</v>
          </cell>
          <cell r="B176" t="str">
            <v>62005</v>
          </cell>
          <cell r="C176" t="str">
            <v>62-5</v>
          </cell>
          <cell r="D176" t="str">
            <v>SELBY AREA</v>
          </cell>
          <cell r="E176">
            <v>5.75</v>
          </cell>
          <cell r="F176">
            <v>9.1999999999999993</v>
          </cell>
          <cell r="G176">
            <v>16.75</v>
          </cell>
          <cell r="H176">
            <v>0</v>
          </cell>
          <cell r="J176">
            <v>0</v>
          </cell>
          <cell r="L176">
            <v>1.39</v>
          </cell>
          <cell r="N176">
            <v>0.28000000000000003</v>
          </cell>
          <cell r="O176">
            <v>1.4</v>
          </cell>
          <cell r="P176">
            <v>0</v>
          </cell>
          <cell r="Q176">
            <v>0</v>
          </cell>
          <cell r="R176">
            <v>0</v>
          </cell>
          <cell r="S176">
            <v>0.01</v>
          </cell>
          <cell r="T176">
            <v>0.02</v>
          </cell>
          <cell r="U176">
            <v>0.03</v>
          </cell>
          <cell r="V176">
            <v>0</v>
          </cell>
          <cell r="W176">
            <v>0</v>
          </cell>
          <cell r="X176">
            <v>0</v>
          </cell>
          <cell r="Y176">
            <v>8.83</v>
          </cell>
          <cell r="Z176">
            <v>12.29</v>
          </cell>
          <cell r="AA176">
            <v>19.850000000000001</v>
          </cell>
        </row>
        <row r="177">
          <cell r="A177">
            <v>173</v>
          </cell>
          <cell r="B177" t="str">
            <v>63001</v>
          </cell>
          <cell r="C177" t="str">
            <v>63-1</v>
          </cell>
          <cell r="D177" t="str">
            <v>GAYVILLE-VOLIN</v>
          </cell>
          <cell r="E177">
            <v>5.75</v>
          </cell>
          <cell r="F177">
            <v>9.1999999999999993</v>
          </cell>
          <cell r="G177">
            <v>16.75</v>
          </cell>
          <cell r="H177">
            <v>0</v>
          </cell>
          <cell r="J177">
            <v>0</v>
          </cell>
          <cell r="L177">
            <v>0.85</v>
          </cell>
          <cell r="N177">
            <v>0</v>
          </cell>
          <cell r="O177">
            <v>1.4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</v>
          </cell>
          <cell r="Z177">
            <v>11.45</v>
          </cell>
          <cell r="AA177">
            <v>19</v>
          </cell>
        </row>
        <row r="178">
          <cell r="A178">
            <v>174</v>
          </cell>
          <cell r="B178" t="str">
            <v>63002</v>
          </cell>
          <cell r="C178" t="str">
            <v>63-2</v>
          </cell>
          <cell r="D178" t="str">
            <v>IRENE</v>
          </cell>
          <cell r="E178">
            <v>5.75</v>
          </cell>
          <cell r="F178">
            <v>9.1999999999999993</v>
          </cell>
          <cell r="G178">
            <v>16.75</v>
          </cell>
          <cell r="H178">
            <v>1.23</v>
          </cell>
          <cell r="J178">
            <v>0</v>
          </cell>
          <cell r="L178">
            <v>3</v>
          </cell>
          <cell r="N178">
            <v>0.3</v>
          </cell>
          <cell r="O178">
            <v>1.4</v>
          </cell>
          <cell r="P178">
            <v>0</v>
          </cell>
          <cell r="Q178">
            <v>0</v>
          </cell>
          <cell r="R178">
            <v>0</v>
          </cell>
          <cell r="S178">
            <v>0.02</v>
          </cell>
          <cell r="T178">
            <v>0.03</v>
          </cell>
          <cell r="U178">
            <v>0.06</v>
          </cell>
          <cell r="V178">
            <v>0</v>
          </cell>
          <cell r="W178">
            <v>0</v>
          </cell>
          <cell r="X178">
            <v>0</v>
          </cell>
          <cell r="Y178">
            <v>11.700000000000001</v>
          </cell>
          <cell r="Z178">
            <v>15.16</v>
          </cell>
          <cell r="AA178">
            <v>22.74</v>
          </cell>
        </row>
        <row r="179">
          <cell r="A179">
            <v>175</v>
          </cell>
          <cell r="B179" t="str">
            <v>63003</v>
          </cell>
          <cell r="C179" t="str">
            <v>63-3</v>
          </cell>
          <cell r="D179" t="str">
            <v>YANKTON</v>
          </cell>
          <cell r="E179">
            <v>5.75</v>
          </cell>
          <cell r="F179">
            <v>9.1999999999999993</v>
          </cell>
          <cell r="G179">
            <v>16.75</v>
          </cell>
          <cell r="H179">
            <v>1.93</v>
          </cell>
          <cell r="J179">
            <v>0</v>
          </cell>
          <cell r="L179">
            <v>3</v>
          </cell>
          <cell r="N179">
            <v>0</v>
          </cell>
          <cell r="O179">
            <v>1.4</v>
          </cell>
          <cell r="P179">
            <v>0</v>
          </cell>
          <cell r="Q179">
            <v>0</v>
          </cell>
          <cell r="R179">
            <v>0</v>
          </cell>
          <cell r="S179">
            <v>0.1</v>
          </cell>
          <cell r="T179">
            <v>0.16</v>
          </cell>
          <cell r="U179">
            <v>0.28999999999999998</v>
          </cell>
          <cell r="V179">
            <v>0.02</v>
          </cell>
          <cell r="W179">
            <v>0.02</v>
          </cell>
          <cell r="X179">
            <v>0.02</v>
          </cell>
          <cell r="Y179">
            <v>12.2</v>
          </cell>
          <cell r="Z179">
            <v>15.709999999999999</v>
          </cell>
          <cell r="AA179">
            <v>23.389999999999997</v>
          </cell>
        </row>
        <row r="180">
          <cell r="A180">
            <v>176</v>
          </cell>
          <cell r="B180" t="str">
            <v>64002</v>
          </cell>
          <cell r="C180" t="str">
            <v>64-2</v>
          </cell>
          <cell r="D180" t="str">
            <v>DUPREE</v>
          </cell>
          <cell r="E180">
            <v>5.7</v>
          </cell>
          <cell r="F180">
            <v>9.1199999999999992</v>
          </cell>
          <cell r="G180">
            <v>16.600000000000001</v>
          </cell>
          <cell r="H180">
            <v>0</v>
          </cell>
          <cell r="J180">
            <v>0</v>
          </cell>
          <cell r="L180">
            <v>0</v>
          </cell>
          <cell r="N180">
            <v>0</v>
          </cell>
          <cell r="O180">
            <v>0.3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6</v>
          </cell>
          <cell r="Z180">
            <v>9.42</v>
          </cell>
          <cell r="AA180">
            <v>16.900000000000002</v>
          </cell>
        </row>
        <row r="181">
          <cell r="A181">
            <v>177</v>
          </cell>
          <cell r="B181" t="str">
            <v>65001</v>
          </cell>
          <cell r="C181" t="str">
            <v>65-1</v>
          </cell>
          <cell r="D181" t="str">
            <v>SHANNON COUNTY</v>
          </cell>
          <cell r="E181">
            <v>5.75</v>
          </cell>
          <cell r="F181">
            <v>9.1999999999999993</v>
          </cell>
          <cell r="G181">
            <v>16.75</v>
          </cell>
          <cell r="H181">
            <v>0</v>
          </cell>
          <cell r="J181">
            <v>0</v>
          </cell>
          <cell r="L181">
            <v>3</v>
          </cell>
          <cell r="N181">
            <v>0.3</v>
          </cell>
          <cell r="O181">
            <v>1.4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10.450000000000001</v>
          </cell>
          <cell r="Z181">
            <v>13.9</v>
          </cell>
          <cell r="AA181">
            <v>21.45</v>
          </cell>
        </row>
        <row r="182">
          <cell r="A182">
            <v>178</v>
          </cell>
          <cell r="B182" t="str">
            <v>66001</v>
          </cell>
          <cell r="C182" t="str">
            <v>66-1</v>
          </cell>
          <cell r="D182" t="str">
            <v>TODD COUNTY</v>
          </cell>
          <cell r="E182">
            <v>5.75</v>
          </cell>
          <cell r="F182">
            <v>9.1999999999999993</v>
          </cell>
          <cell r="G182">
            <v>16.75</v>
          </cell>
          <cell r="H182">
            <v>0</v>
          </cell>
          <cell r="J182">
            <v>0</v>
          </cell>
          <cell r="L182">
            <v>2.1</v>
          </cell>
          <cell r="N182">
            <v>0</v>
          </cell>
          <cell r="O182">
            <v>1.4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9.25</v>
          </cell>
          <cell r="Z182">
            <v>12.7</v>
          </cell>
          <cell r="AA182">
            <v>20.25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944FA-8FCB-41C7-9B84-E4475B19561E}">
  <sheetPr>
    <pageSetUpPr fitToPage="1"/>
  </sheetPr>
  <dimension ref="A1:Q158"/>
  <sheetViews>
    <sheetView showGridLines="0" tabSelected="1" zoomScaleNormal="100" workbookViewId="0">
      <pane ySplit="5" topLeftCell="A6" activePane="bottomLeft" state="frozen"/>
      <selection pane="bottomLeft" activeCell="A5" sqref="A5"/>
    </sheetView>
  </sheetViews>
  <sheetFormatPr defaultColWidth="9.140625" defaultRowHeight="12.75" x14ac:dyDescent="0.2"/>
  <cols>
    <col min="1" max="1" width="25.5703125" style="2" customWidth="1"/>
    <col min="2" max="2" width="6.85546875" style="2" bestFit="1" customWidth="1"/>
    <col min="3" max="3" width="11.28515625" style="3" bestFit="1" customWidth="1"/>
    <col min="4" max="4" width="14.140625" style="3" bestFit="1" customWidth="1"/>
    <col min="5" max="5" width="13.5703125" style="4" customWidth="1"/>
    <col min="6" max="6" width="7.140625" style="3" bestFit="1" customWidth="1"/>
    <col min="7" max="7" width="7.42578125" style="3" bestFit="1" customWidth="1"/>
    <col min="8" max="8" width="6.5703125" style="3" bestFit="1" customWidth="1"/>
    <col min="9" max="9" width="7.42578125" style="3" bestFit="1" customWidth="1"/>
    <col min="10" max="10" width="12.28515625" style="5" bestFit="1" customWidth="1"/>
    <col min="11" max="11" width="12.28515625" style="3" bestFit="1" customWidth="1"/>
    <col min="12" max="12" width="10.85546875" style="3" bestFit="1" customWidth="1"/>
    <col min="13" max="13" width="14.85546875" style="3" bestFit="1" customWidth="1"/>
    <col min="14" max="14" width="13.42578125" style="3" bestFit="1" customWidth="1"/>
    <col min="15" max="15" width="9.5703125" style="5" bestFit="1" customWidth="1"/>
    <col min="16" max="16" width="13.42578125" style="5" bestFit="1" customWidth="1"/>
    <col min="17" max="17" width="10.85546875" style="3" bestFit="1" customWidth="1"/>
    <col min="18" max="16384" width="9.140625" style="3"/>
  </cols>
  <sheetData>
    <row r="1" spans="1:16" ht="18.75" x14ac:dyDescent="0.3">
      <c r="A1" s="1" t="s">
        <v>0</v>
      </c>
    </row>
    <row r="2" spans="1:16" x14ac:dyDescent="0.2">
      <c r="A2" s="6" t="s">
        <v>1</v>
      </c>
      <c r="O2" s="7"/>
    </row>
    <row r="4" spans="1:16" s="13" customFormat="1" x14ac:dyDescent="0.2">
      <c r="A4" s="6" t="s">
        <v>2</v>
      </c>
      <c r="B4" s="8"/>
      <c r="C4" s="8" t="s">
        <v>3</v>
      </c>
      <c r="D4" s="8" t="s">
        <v>3</v>
      </c>
      <c r="E4" s="9" t="s">
        <v>4</v>
      </c>
      <c r="F4" s="10" t="s">
        <v>5</v>
      </c>
      <c r="G4" s="8" t="s">
        <v>6</v>
      </c>
      <c r="H4" s="8" t="s">
        <v>7</v>
      </c>
      <c r="I4" s="8" t="s">
        <v>8</v>
      </c>
      <c r="J4" s="11">
        <v>62045.62</v>
      </c>
      <c r="K4" s="8" t="s">
        <v>9</v>
      </c>
      <c r="L4" s="8" t="s">
        <v>10</v>
      </c>
      <c r="M4" s="8" t="s">
        <v>11</v>
      </c>
      <c r="N4" s="8" t="s">
        <v>12</v>
      </c>
      <c r="O4" s="12" t="s">
        <v>13</v>
      </c>
      <c r="P4" s="12"/>
    </row>
    <row r="5" spans="1:16" ht="63.75" x14ac:dyDescent="0.2">
      <c r="A5" s="14" t="s">
        <v>14</v>
      </c>
      <c r="B5" s="15" t="s">
        <v>15</v>
      </c>
      <c r="C5" s="14" t="s">
        <v>16</v>
      </c>
      <c r="D5" s="14" t="s">
        <v>17</v>
      </c>
      <c r="E5" s="16" t="s">
        <v>18</v>
      </c>
      <c r="F5" s="14" t="s">
        <v>19</v>
      </c>
      <c r="G5" s="17" t="s">
        <v>20</v>
      </c>
      <c r="H5" s="14" t="s">
        <v>21</v>
      </c>
      <c r="I5" s="14" t="s">
        <v>22</v>
      </c>
      <c r="J5" s="18" t="s">
        <v>23</v>
      </c>
      <c r="K5" s="14" t="s">
        <v>24</v>
      </c>
      <c r="L5" s="14" t="s">
        <v>25</v>
      </c>
      <c r="M5" s="14" t="s">
        <v>26</v>
      </c>
      <c r="N5" s="14" t="s">
        <v>27</v>
      </c>
      <c r="O5" s="18" t="s">
        <v>28</v>
      </c>
      <c r="P5" s="18" t="s">
        <v>29</v>
      </c>
    </row>
    <row r="6" spans="1:16" x14ac:dyDescent="0.2">
      <c r="A6" s="19" t="s">
        <v>43</v>
      </c>
      <c r="B6" s="20">
        <v>6001</v>
      </c>
      <c r="C6" s="21">
        <v>4261.4799999999996</v>
      </c>
      <c r="D6" s="21">
        <v>0</v>
      </c>
      <c r="E6" s="22">
        <v>47.75</v>
      </c>
      <c r="F6" s="22">
        <f>IF((C6+D6)&lt;200,12,IF((C6+D6)&gt;600,15,((C6+D6)*0.0075)+10.5))</f>
        <v>15</v>
      </c>
      <c r="G6" s="22">
        <f>(C6+D6)/F6</f>
        <v>284.09866666666665</v>
      </c>
      <c r="H6" s="22">
        <f>E6/F6</f>
        <v>3.1833333333333331</v>
      </c>
      <c r="I6" s="22">
        <f>G6+H6</f>
        <v>287.28199999999998</v>
      </c>
      <c r="J6" s="23">
        <f>$J$4*1.29</f>
        <v>80038.849800000011</v>
      </c>
      <c r="K6" s="23">
        <f>I6*J6</f>
        <v>22993720.848243602</v>
      </c>
      <c r="L6" s="23">
        <f>K6*0.3878</f>
        <v>8916964.9449488688</v>
      </c>
      <c r="M6" s="23">
        <v>6931</v>
      </c>
      <c r="N6" s="23">
        <f>K6+L6+M6</f>
        <v>31917616.793192469</v>
      </c>
      <c r="O6" s="23">
        <v>0</v>
      </c>
      <c r="P6" s="23">
        <f>IF(O6=0,N6,O6)</f>
        <v>31917616.793192469</v>
      </c>
    </row>
    <row r="7" spans="1:16" ht="13.5" customHeight="1" x14ac:dyDescent="0.2">
      <c r="A7" s="24" t="s">
        <v>160</v>
      </c>
      <c r="B7" s="25">
        <v>58003</v>
      </c>
      <c r="C7" s="21">
        <v>215.96</v>
      </c>
      <c r="D7" s="21">
        <v>0.1</v>
      </c>
      <c r="E7" s="26">
        <v>1</v>
      </c>
      <c r="F7" s="26">
        <f>IF((C7+D7)&lt;200,12,IF((C7+D7)&gt;600,15,((C7+D7)*0.0075)+10.5))</f>
        <v>12.12045</v>
      </c>
      <c r="G7" s="26">
        <f>(C7+D7)/F7</f>
        <v>17.826070814202442</v>
      </c>
      <c r="H7" s="26">
        <f>E7/F7</f>
        <v>8.2505187513664924E-2</v>
      </c>
      <c r="I7" s="26">
        <f>G7+H7</f>
        <v>17.908576001716106</v>
      </c>
      <c r="J7" s="27">
        <f>$J$4*1.29</f>
        <v>80038.849800000011</v>
      </c>
      <c r="K7" s="27">
        <f>I7*J7</f>
        <v>1433381.8247332401</v>
      </c>
      <c r="L7" s="27">
        <f>K7*0.3878</f>
        <v>555865.47163155046</v>
      </c>
      <c r="M7" s="27">
        <v>0</v>
      </c>
      <c r="N7" s="27">
        <f>K7+L7+M7</f>
        <v>1989247.2963647905</v>
      </c>
      <c r="O7" s="27">
        <v>0</v>
      </c>
      <c r="P7" s="27">
        <f>IF(O7=0,N7,O7)</f>
        <v>1989247.2963647905</v>
      </c>
    </row>
    <row r="8" spans="1:16" ht="13.5" customHeight="1" x14ac:dyDescent="0.2">
      <c r="A8" s="24" t="s">
        <v>167</v>
      </c>
      <c r="B8" s="25">
        <v>61001</v>
      </c>
      <c r="C8" s="21">
        <v>319</v>
      </c>
      <c r="D8" s="21">
        <v>0</v>
      </c>
      <c r="E8" s="26">
        <v>0.75</v>
      </c>
      <c r="F8" s="26">
        <f>IF((C8+D8)&lt;200,12,IF((C8+D8)&gt;600,15,((C8+D8)*0.0075)+10.5))</f>
        <v>12.8925</v>
      </c>
      <c r="G8" s="26">
        <f>(C8+D8)/F8</f>
        <v>24.743067675004848</v>
      </c>
      <c r="H8" s="26">
        <f>E8/F8</f>
        <v>5.8173356602675974E-2</v>
      </c>
      <c r="I8" s="26">
        <f>G8+H8</f>
        <v>24.801241031607525</v>
      </c>
      <c r="J8" s="27">
        <f>$J$4*1.29</f>
        <v>80038.849800000011</v>
      </c>
      <c r="K8" s="27">
        <f>I8*J8</f>
        <v>1985062.805782432</v>
      </c>
      <c r="L8" s="27">
        <f>K8*0.3878</f>
        <v>769807.35608242708</v>
      </c>
      <c r="M8" s="27">
        <v>0</v>
      </c>
      <c r="N8" s="27">
        <f>K8+L8+M8</f>
        <v>2754870.1618648591</v>
      </c>
      <c r="O8" s="27">
        <v>0</v>
      </c>
      <c r="P8" s="27">
        <f>IF(O8=0,N8,O8)</f>
        <v>2754870.1618648591</v>
      </c>
    </row>
    <row r="9" spans="1:16" ht="13.5" customHeight="1" x14ac:dyDescent="0.2">
      <c r="A9" s="24" t="s">
        <v>52</v>
      </c>
      <c r="B9" s="25">
        <v>11001</v>
      </c>
      <c r="C9" s="21">
        <v>289</v>
      </c>
      <c r="D9" s="21">
        <v>0</v>
      </c>
      <c r="E9" s="26">
        <v>1</v>
      </c>
      <c r="F9" s="26">
        <f>IF((C9+D9)&lt;200,12,IF((C9+D9)&gt;600,15,((C9+D9)*0.0075)+10.5))</f>
        <v>12.6675</v>
      </c>
      <c r="G9" s="26">
        <f>(C9+D9)/F9</f>
        <v>22.814288533649101</v>
      </c>
      <c r="H9" s="26">
        <f>E9/F9</f>
        <v>7.8942174856917305E-2</v>
      </c>
      <c r="I9" s="26">
        <f>G9+H9</f>
        <v>22.893230708506017</v>
      </c>
      <c r="J9" s="27">
        <f>$J$4*1.29</f>
        <v>80038.849800000011</v>
      </c>
      <c r="K9" s="27">
        <f>I9*J9</f>
        <v>1832347.854114861</v>
      </c>
      <c r="L9" s="27">
        <f>K9*0.3878</f>
        <v>710584.49782574305</v>
      </c>
      <c r="M9" s="27">
        <v>0</v>
      </c>
      <c r="N9" s="27">
        <f>K9+L9+M9</f>
        <v>2542932.3519406039</v>
      </c>
      <c r="O9" s="27">
        <v>0</v>
      </c>
      <c r="P9" s="27">
        <f>IF(O9=0,N9,O9)</f>
        <v>2542932.3519406039</v>
      </c>
    </row>
    <row r="10" spans="1:16" ht="13.5" customHeight="1" x14ac:dyDescent="0.2">
      <c r="A10" s="24" t="s">
        <v>107</v>
      </c>
      <c r="B10" s="25">
        <v>38001</v>
      </c>
      <c r="C10" s="21">
        <v>277</v>
      </c>
      <c r="D10" s="21">
        <v>0</v>
      </c>
      <c r="E10" s="26">
        <v>0.75</v>
      </c>
      <c r="F10" s="26">
        <f>IF((C10+D10)&lt;200,12,IF((C10+D10)&gt;600,15,((C10+D10)*0.0075)+10.5))</f>
        <v>12.577500000000001</v>
      </c>
      <c r="G10" s="26">
        <f>(C10+D10)/F10</f>
        <v>22.023454581594116</v>
      </c>
      <c r="H10" s="26">
        <f>E10/F10</f>
        <v>5.9630292188431723E-2</v>
      </c>
      <c r="I10" s="26">
        <f>G10+H10</f>
        <v>22.083084873782546</v>
      </c>
      <c r="J10" s="27">
        <f>$J$4*1.29</f>
        <v>80038.849800000011</v>
      </c>
      <c r="K10" s="27">
        <f>I10*J10</f>
        <v>1767504.7133333334</v>
      </c>
      <c r="L10" s="27">
        <f>K10*0.3878</f>
        <v>685438.32783066668</v>
      </c>
      <c r="M10" s="27">
        <v>0</v>
      </c>
      <c r="N10" s="27">
        <f>K10+L10+M10</f>
        <v>2452943.0411640001</v>
      </c>
      <c r="O10" s="27">
        <v>0</v>
      </c>
      <c r="P10" s="27">
        <f>IF(O10=0,N10,O10)</f>
        <v>2452943.0411640001</v>
      </c>
    </row>
    <row r="11" spans="1:16" ht="13.5" customHeight="1" x14ac:dyDescent="0.2">
      <c r="A11" s="24" t="s">
        <v>76</v>
      </c>
      <c r="B11" s="25">
        <v>21001</v>
      </c>
      <c r="C11" s="21">
        <v>202</v>
      </c>
      <c r="D11" s="21">
        <v>0</v>
      </c>
      <c r="E11" s="26">
        <v>1</v>
      </c>
      <c r="F11" s="26">
        <f>IF((C11+D11)&lt;200,12,IF((C11+D11)&gt;600,15,((C11+D11)*0.0075)+10.5))</f>
        <v>12.015000000000001</v>
      </c>
      <c r="G11" s="26">
        <f>(C11+D11)/F11</f>
        <v>16.812317935913441</v>
      </c>
      <c r="H11" s="26">
        <f>E11/F11</f>
        <v>8.322929671244278E-2</v>
      </c>
      <c r="I11" s="26">
        <f>G11+H11</f>
        <v>16.895547232625884</v>
      </c>
      <c r="J11" s="27">
        <f>$J$4*1.29</f>
        <v>80038.849800000011</v>
      </c>
      <c r="K11" s="27">
        <f>I11*J11</f>
        <v>1352300.1672409489</v>
      </c>
      <c r="L11" s="27">
        <f>K11*0.3878</f>
        <v>524422.00485604</v>
      </c>
      <c r="M11" s="27">
        <v>0</v>
      </c>
      <c r="N11" s="27">
        <f>K11+L11+M11</f>
        <v>1876722.1720969889</v>
      </c>
      <c r="O11" s="27">
        <v>0</v>
      </c>
      <c r="P11" s="27">
        <f>IF(O11=0,N11,O11)</f>
        <v>1876722.1720969889</v>
      </c>
    </row>
    <row r="12" spans="1:16" ht="13.5" customHeight="1" x14ac:dyDescent="0.2">
      <c r="A12" s="24" t="s">
        <v>36</v>
      </c>
      <c r="B12" s="25">
        <v>4001</v>
      </c>
      <c r="C12" s="21">
        <v>215.38</v>
      </c>
      <c r="D12" s="21">
        <v>0</v>
      </c>
      <c r="E12" s="26">
        <v>0.25</v>
      </c>
      <c r="F12" s="26">
        <f>IF((C12+D12)&lt;200,12,IF((C12+D12)&gt;600,15,((C12+D12)*0.0075)+10.5))</f>
        <v>12.115349999999999</v>
      </c>
      <c r="G12" s="26">
        <f>(C12+D12)/F12</f>
        <v>17.777447618104308</v>
      </c>
      <c r="H12" s="26">
        <f>E12/F12</f>
        <v>2.0634979592005186E-2</v>
      </c>
      <c r="I12" s="26">
        <f>G12+H12</f>
        <v>17.798082597696315</v>
      </c>
      <c r="J12" s="27">
        <f>$J$4*1.29</f>
        <v>80038.849800000011</v>
      </c>
      <c r="K12" s="27">
        <f>I12*J12</f>
        <v>1424538.0597650094</v>
      </c>
      <c r="L12" s="27">
        <f>K12*0.3878</f>
        <v>552435.85957687069</v>
      </c>
      <c r="M12" s="27">
        <v>0</v>
      </c>
      <c r="N12" s="27">
        <f>K12+L12+M12</f>
        <v>1976973.9193418801</v>
      </c>
      <c r="O12" s="27">
        <v>0</v>
      </c>
      <c r="P12" s="27">
        <f>IF(O12=0,N12,O12)</f>
        <v>1976973.9193418801</v>
      </c>
    </row>
    <row r="13" spans="1:16" ht="13.5" customHeight="1" x14ac:dyDescent="0.2">
      <c r="A13" s="24" t="s">
        <v>131</v>
      </c>
      <c r="B13" s="25">
        <v>49001</v>
      </c>
      <c r="C13" s="21">
        <v>546.25</v>
      </c>
      <c r="D13" s="21">
        <v>0</v>
      </c>
      <c r="E13" s="26">
        <v>2.25</v>
      </c>
      <c r="F13" s="26">
        <f>IF((C13+D13)&lt;200,12,IF((C13+D13)&gt;600,15,((C13+D13)*0.0075)+10.5))</f>
        <v>14.596875000000001</v>
      </c>
      <c r="G13" s="26">
        <f>(C13+D13)/F13</f>
        <v>37.422393491757653</v>
      </c>
      <c r="H13" s="26">
        <f>E13/F13</f>
        <v>0.15414258188824662</v>
      </c>
      <c r="I13" s="26">
        <f>G13+H13</f>
        <v>37.576536073645897</v>
      </c>
      <c r="J13" s="27">
        <f>$J$4*1.29</f>
        <v>80038.849800000011</v>
      </c>
      <c r="K13" s="27">
        <f>I13*J13</f>
        <v>3007582.7268028259</v>
      </c>
      <c r="L13" s="27">
        <f>K13*0.3878</f>
        <v>1166340.5814541359</v>
      </c>
      <c r="M13" s="27">
        <v>0</v>
      </c>
      <c r="N13" s="27">
        <f>K13+L13+M13</f>
        <v>4173923.3082569619</v>
      </c>
      <c r="O13" s="27">
        <v>0</v>
      </c>
      <c r="P13" s="27">
        <f>IF(O13=0,N13,O13)</f>
        <v>4173923.3082569619</v>
      </c>
    </row>
    <row r="14" spans="1:16" ht="13.5" customHeight="1" x14ac:dyDescent="0.2">
      <c r="A14" s="24" t="s">
        <v>49</v>
      </c>
      <c r="B14" s="25">
        <v>9001</v>
      </c>
      <c r="C14" s="21">
        <v>1242.79</v>
      </c>
      <c r="D14" s="21">
        <v>0.1</v>
      </c>
      <c r="E14" s="26">
        <v>2.25</v>
      </c>
      <c r="F14" s="26">
        <f>IF((C14+D14)&lt;200,12,IF((C14+D14)&gt;600,15,((C14+D14)*0.0075)+10.5))</f>
        <v>15</v>
      </c>
      <c r="G14" s="26">
        <f>(C14+D14)/F14</f>
        <v>82.859333333333325</v>
      </c>
      <c r="H14" s="26">
        <f>E14/F14</f>
        <v>0.15</v>
      </c>
      <c r="I14" s="26">
        <f>G14+H14</f>
        <v>83.009333333333331</v>
      </c>
      <c r="J14" s="27">
        <f>$J$4*1.29</f>
        <v>80038.849800000011</v>
      </c>
      <c r="K14" s="27">
        <f>I14*J14</f>
        <v>6643971.5626648003</v>
      </c>
      <c r="L14" s="27">
        <f>K14*0.3878</f>
        <v>2576532.1720014093</v>
      </c>
      <c r="M14" s="27">
        <v>0</v>
      </c>
      <c r="N14" s="27">
        <f>K14+L14+M14</f>
        <v>9220503.7346662097</v>
      </c>
      <c r="O14" s="27">
        <v>0</v>
      </c>
      <c r="P14" s="27">
        <f>IF(O14=0,N14,O14)</f>
        <v>9220503.7346662097</v>
      </c>
    </row>
    <row r="15" spans="1:16" ht="13.5" customHeight="1" x14ac:dyDescent="0.2">
      <c r="A15" s="24" t="s">
        <v>35</v>
      </c>
      <c r="B15" s="25">
        <v>3001</v>
      </c>
      <c r="C15" s="21">
        <v>425.28</v>
      </c>
      <c r="D15" s="21">
        <v>0.30000000000000004</v>
      </c>
      <c r="E15" s="26">
        <v>0</v>
      </c>
      <c r="F15" s="26">
        <f>IF((C15+D15)&lt;200,12,IF((C15+D15)&gt;600,15,((C15+D15)*0.0075)+10.5))</f>
        <v>13.691849999999999</v>
      </c>
      <c r="G15" s="26">
        <f>(C15+D15)/F15</f>
        <v>31.08272439443903</v>
      </c>
      <c r="H15" s="26">
        <f>E15/F15</f>
        <v>0</v>
      </c>
      <c r="I15" s="26">
        <f>G15+H15</f>
        <v>31.08272439443903</v>
      </c>
      <c r="J15" s="27">
        <f>$J$4*1.29</f>
        <v>80038.849800000011</v>
      </c>
      <c r="K15" s="27">
        <f>I15*J15</f>
        <v>2487825.5091813016</v>
      </c>
      <c r="L15" s="27">
        <f>K15*0.3878</f>
        <v>964778.73246050871</v>
      </c>
      <c r="M15" s="27">
        <v>0</v>
      </c>
      <c r="N15" s="27">
        <f>K15+L15+M15</f>
        <v>3452604.2416418102</v>
      </c>
      <c r="O15" s="27">
        <v>0</v>
      </c>
      <c r="P15" s="27">
        <f>IF(O15=0,N15,O15)</f>
        <v>3452604.2416418102</v>
      </c>
    </row>
    <row r="16" spans="1:16" ht="13.5" customHeight="1" x14ac:dyDescent="0.2">
      <c r="A16" s="24" t="s">
        <v>168</v>
      </c>
      <c r="B16" s="25">
        <v>61002</v>
      </c>
      <c r="C16" s="21">
        <v>650.72</v>
      </c>
      <c r="D16" s="21">
        <v>0.1</v>
      </c>
      <c r="E16" s="26">
        <v>6.5</v>
      </c>
      <c r="F16" s="26">
        <f>IF((C16+D16)&lt;200,12,IF((C16+D16)&gt;600,15,((C16+D16)*0.0075)+10.5))</f>
        <v>15</v>
      </c>
      <c r="G16" s="26">
        <f>(C16+D16)/F16</f>
        <v>43.388000000000005</v>
      </c>
      <c r="H16" s="26">
        <f>E16/F16</f>
        <v>0.43333333333333335</v>
      </c>
      <c r="I16" s="26">
        <f>G16+H16</f>
        <v>43.821333333333335</v>
      </c>
      <c r="J16" s="27">
        <f>$J$4*1.29</f>
        <v>80038.849800000011</v>
      </c>
      <c r="K16" s="27">
        <f>I16*J16</f>
        <v>3507409.1167024006</v>
      </c>
      <c r="L16" s="27">
        <f>K16*0.3878</f>
        <v>1360173.2554571908</v>
      </c>
      <c r="M16" s="27">
        <v>0</v>
      </c>
      <c r="N16" s="27">
        <f>K16+L16+M16</f>
        <v>4867582.3721595909</v>
      </c>
      <c r="O16" s="27">
        <v>0</v>
      </c>
      <c r="P16" s="27">
        <f>IF(O16=0,N16,O16)</f>
        <v>4867582.3721595909</v>
      </c>
    </row>
    <row r="17" spans="1:16" ht="13.5" customHeight="1" x14ac:dyDescent="0.2">
      <c r="A17" s="24" t="s">
        <v>85</v>
      </c>
      <c r="B17" s="25">
        <v>25001</v>
      </c>
      <c r="C17" s="21">
        <v>72</v>
      </c>
      <c r="D17" s="21">
        <v>0</v>
      </c>
      <c r="E17" s="26">
        <v>0.5</v>
      </c>
      <c r="F17" s="26">
        <f>IF((C17+D17)&lt;200,12,IF((C17+D17)&gt;600,15,((C17+D17)*0.0075)+10.5))</f>
        <v>12</v>
      </c>
      <c r="G17" s="26">
        <f>(C17+D17)/F17</f>
        <v>6</v>
      </c>
      <c r="H17" s="26">
        <f>E17/F17</f>
        <v>4.1666666666666664E-2</v>
      </c>
      <c r="I17" s="26">
        <f>G17+H17</f>
        <v>6.041666666666667</v>
      </c>
      <c r="J17" s="27">
        <f>$J$4*1.29</f>
        <v>80038.849800000011</v>
      </c>
      <c r="K17" s="27">
        <f>I17*J17</f>
        <v>483568.05087500007</v>
      </c>
      <c r="L17" s="27">
        <f>K17*0.3878</f>
        <v>187527.69012932503</v>
      </c>
      <c r="M17" s="27">
        <v>0</v>
      </c>
      <c r="N17" s="27">
        <f>K17+L17+M17</f>
        <v>671095.7410043251</v>
      </c>
      <c r="O17" s="27">
        <v>0</v>
      </c>
      <c r="P17" s="27">
        <f>IF(O17=0,N17,O17)</f>
        <v>671095.7410043251</v>
      </c>
    </row>
    <row r="18" spans="1:16" ht="13.5" customHeight="1" x14ac:dyDescent="0.2">
      <c r="A18" s="24" t="s">
        <v>145</v>
      </c>
      <c r="B18" s="25">
        <v>52001</v>
      </c>
      <c r="C18" s="21">
        <v>135</v>
      </c>
      <c r="D18" s="21">
        <v>0.4</v>
      </c>
      <c r="E18" s="26">
        <v>0</v>
      </c>
      <c r="F18" s="26">
        <f>IF((C18+D18)&lt;200,12,IF((C18+D18)&gt;600,15,((C18+D18)*0.0075)+10.5))</f>
        <v>12</v>
      </c>
      <c r="G18" s="26">
        <f>(C18+D18)/F18</f>
        <v>11.283333333333333</v>
      </c>
      <c r="H18" s="26">
        <f>E18/F18</f>
        <v>0</v>
      </c>
      <c r="I18" s="26">
        <f>G18+H18</f>
        <v>11.283333333333333</v>
      </c>
      <c r="J18" s="27">
        <f>$J$4*1.29</f>
        <v>80038.849800000011</v>
      </c>
      <c r="K18" s="27">
        <f>I18*J18</f>
        <v>903105.02191000013</v>
      </c>
      <c r="L18" s="27">
        <f>K18*0.3878</f>
        <v>350224.12749669806</v>
      </c>
      <c r="M18" s="27">
        <v>0</v>
      </c>
      <c r="N18" s="27">
        <f>K18+L18+M18</f>
        <v>1253329.1494066981</v>
      </c>
      <c r="O18" s="27">
        <v>0</v>
      </c>
      <c r="P18" s="27">
        <f>IF(O18=0,N18,O18)</f>
        <v>1253329.1494066981</v>
      </c>
    </row>
    <row r="19" spans="1:16" ht="13.5" customHeight="1" x14ac:dyDescent="0.2">
      <c r="A19" s="24" t="s">
        <v>37</v>
      </c>
      <c r="B19" s="25">
        <v>4002</v>
      </c>
      <c r="C19" s="21">
        <v>551.42999999999995</v>
      </c>
      <c r="D19" s="21">
        <v>0</v>
      </c>
      <c r="E19" s="26">
        <v>5</v>
      </c>
      <c r="F19" s="26">
        <f>IF((C19+D19)&lt;200,12,IF((C19+D19)&gt;600,15,((C19+D19)*0.0075)+10.5))</f>
        <v>14.635725000000001</v>
      </c>
      <c r="G19" s="26">
        <f>(C19+D19)/F19</f>
        <v>37.676985595178913</v>
      </c>
      <c r="H19" s="26">
        <f>E19/F19</f>
        <v>0.34162981335055148</v>
      </c>
      <c r="I19" s="26">
        <f>G19+H19</f>
        <v>38.018615408529463</v>
      </c>
      <c r="J19" s="27">
        <f>$J$4*1.29</f>
        <v>80038.849800000011</v>
      </c>
      <c r="K19" s="27">
        <f>I19*J19</f>
        <v>3042966.2482872559</v>
      </c>
      <c r="L19" s="27">
        <f>K19*0.3878</f>
        <v>1180062.3110857978</v>
      </c>
      <c r="M19" s="27">
        <v>0</v>
      </c>
      <c r="N19" s="27">
        <f>K19+L19+M19</f>
        <v>4223028.5593730537</v>
      </c>
      <c r="O19" s="27">
        <v>0</v>
      </c>
      <c r="P19" s="27">
        <f>IF(O19=0,N19,O19)</f>
        <v>4223028.5593730537</v>
      </c>
    </row>
    <row r="20" spans="1:16" ht="13.5" customHeight="1" x14ac:dyDescent="0.2">
      <c r="A20" s="24" t="s">
        <v>78</v>
      </c>
      <c r="B20" s="25">
        <v>22001</v>
      </c>
      <c r="C20" s="21">
        <v>83.13</v>
      </c>
      <c r="D20" s="21">
        <v>0</v>
      </c>
      <c r="E20" s="26">
        <v>0.25</v>
      </c>
      <c r="F20" s="26">
        <f>IF((C20+D20)&lt;200,12,IF((C20+D20)&gt;600,15,((C20+D20)*0.0075)+10.5))</f>
        <v>12</v>
      </c>
      <c r="G20" s="26">
        <f>(C20+D20)/F20</f>
        <v>6.9274999999999993</v>
      </c>
      <c r="H20" s="26">
        <f>E20/F20</f>
        <v>2.0833333333333332E-2</v>
      </c>
      <c r="I20" s="26">
        <f>G20+H20</f>
        <v>6.9483333333333324</v>
      </c>
      <c r="J20" s="27">
        <f>$J$4*1.29</f>
        <v>80038.849800000011</v>
      </c>
      <c r="K20" s="27">
        <f>I20*J20</f>
        <v>556136.60802699998</v>
      </c>
      <c r="L20" s="27">
        <f>K20*0.3878</f>
        <v>215669.77659287059</v>
      </c>
      <c r="M20" s="27">
        <v>0</v>
      </c>
      <c r="N20" s="27">
        <f>K20+L20+M20</f>
        <v>771806.38461987057</v>
      </c>
      <c r="O20" s="27">
        <v>0</v>
      </c>
      <c r="P20" s="27">
        <f>IF(O20=0,N20,O20)</f>
        <v>771806.38461987057</v>
      </c>
    </row>
    <row r="21" spans="1:16" ht="13.5" customHeight="1" x14ac:dyDescent="0.2">
      <c r="A21" s="24" t="s">
        <v>132</v>
      </c>
      <c r="B21" s="25">
        <v>49002</v>
      </c>
      <c r="C21" s="21">
        <v>5131.53</v>
      </c>
      <c r="D21" s="21">
        <v>0.2</v>
      </c>
      <c r="E21" s="26">
        <v>28.25</v>
      </c>
      <c r="F21" s="26">
        <f>IF((C21+D21)&lt;200,12,IF((C21+D21)&gt;600,15,((C21+D21)*0.0075)+10.5))</f>
        <v>15</v>
      </c>
      <c r="G21" s="26">
        <f>(C21+D21)/F21</f>
        <v>342.1153333333333</v>
      </c>
      <c r="H21" s="26">
        <f>E21/F21</f>
        <v>1.8833333333333333</v>
      </c>
      <c r="I21" s="26">
        <f>G21+H21</f>
        <v>343.99866666666662</v>
      </c>
      <c r="J21" s="27">
        <f>$J$4*1.29</f>
        <v>80038.849800000011</v>
      </c>
      <c r="K21" s="27">
        <f>I21*J21</f>
        <v>27533257.612733599</v>
      </c>
      <c r="L21" s="27">
        <f>K21*0.3878</f>
        <v>10677397.302218089</v>
      </c>
      <c r="M21" s="27">
        <v>0</v>
      </c>
      <c r="N21" s="27">
        <f>K21+L21+M21</f>
        <v>38210654.91495169</v>
      </c>
      <c r="O21" s="27">
        <v>0</v>
      </c>
      <c r="P21" s="27">
        <f>IF(O21=0,N21,O21)</f>
        <v>38210654.91495169</v>
      </c>
    </row>
    <row r="22" spans="1:16" ht="13.5" customHeight="1" x14ac:dyDescent="0.2">
      <c r="A22" s="24" t="s">
        <v>96</v>
      </c>
      <c r="B22" s="25">
        <v>30003</v>
      </c>
      <c r="C22" s="21">
        <v>317.2</v>
      </c>
      <c r="D22" s="21">
        <v>0</v>
      </c>
      <c r="E22" s="26">
        <v>0.25</v>
      </c>
      <c r="F22" s="26">
        <f>IF((C22+D22)&lt;200,12,IF((C22+D22)&gt;600,15,((C22+D22)*0.0075)+10.5))</f>
        <v>12.879</v>
      </c>
      <c r="G22" s="26">
        <f>(C22+D22)/F22</f>
        <v>24.629241400729871</v>
      </c>
      <c r="H22" s="26">
        <f>E22/F22</f>
        <v>1.9411444987964904E-2</v>
      </c>
      <c r="I22" s="26">
        <f>G22+H22</f>
        <v>24.648652845717837</v>
      </c>
      <c r="J22" s="27">
        <f>$J$4*1.29</f>
        <v>80038.849800000011</v>
      </c>
      <c r="K22" s="27">
        <f>I22*J22</f>
        <v>1972849.8228907529</v>
      </c>
      <c r="L22" s="27">
        <f>K22*0.3878</f>
        <v>765071.16131703393</v>
      </c>
      <c r="M22" s="27">
        <v>0</v>
      </c>
      <c r="N22" s="27">
        <f>K22+L22+M22</f>
        <v>2737920.9842077866</v>
      </c>
      <c r="O22" s="27">
        <v>0</v>
      </c>
      <c r="P22" s="27">
        <f>IF(O22=0,N22,O22)</f>
        <v>2737920.9842077866</v>
      </c>
    </row>
    <row r="23" spans="1:16" ht="13.5" customHeight="1" x14ac:dyDescent="0.2">
      <c r="A23" s="24" t="s">
        <v>125</v>
      </c>
      <c r="B23" s="25">
        <v>45004</v>
      </c>
      <c r="C23" s="21">
        <v>469.13</v>
      </c>
      <c r="D23" s="21">
        <v>0</v>
      </c>
      <c r="E23" s="26">
        <v>8.75</v>
      </c>
      <c r="F23" s="26">
        <f>IF((C23+D23)&lt;200,12,IF((C23+D23)&gt;600,15,((C23+D23)*0.0075)+10.5))</f>
        <v>14.018475</v>
      </c>
      <c r="G23" s="26">
        <f>(C23+D23)/F23</f>
        <v>33.465123702827874</v>
      </c>
      <c r="H23" s="26">
        <f>E23/F23</f>
        <v>0.62417631019065911</v>
      </c>
      <c r="I23" s="26">
        <f>G23+H23</f>
        <v>34.08930001301853</v>
      </c>
      <c r="J23" s="27">
        <f>$J$4*1.29</f>
        <v>80038.849800000011</v>
      </c>
      <c r="K23" s="27">
        <f>I23*J23</f>
        <v>2728468.3635291285</v>
      </c>
      <c r="L23" s="27">
        <f>K23*0.3878</f>
        <v>1058100.0313765961</v>
      </c>
      <c r="M23" s="27">
        <v>0</v>
      </c>
      <c r="N23" s="27">
        <f>K23+L23+M23</f>
        <v>3786568.3949057246</v>
      </c>
      <c r="O23" s="27">
        <v>0</v>
      </c>
      <c r="P23" s="27">
        <f>IF(O23=0,N23,O23)</f>
        <v>3786568.3949057246</v>
      </c>
    </row>
    <row r="24" spans="1:16" ht="13.5" customHeight="1" x14ac:dyDescent="0.2">
      <c r="A24" s="24" t="s">
        <v>39</v>
      </c>
      <c r="B24" s="25">
        <v>5001</v>
      </c>
      <c r="C24" s="21">
        <v>3522.64</v>
      </c>
      <c r="D24" s="21">
        <v>0</v>
      </c>
      <c r="E24" s="26">
        <v>33.5</v>
      </c>
      <c r="F24" s="26">
        <f>IF((C24+D24)&lt;200,12,IF((C24+D24)&gt;600,15,((C24+D24)*0.0075)+10.5))</f>
        <v>15</v>
      </c>
      <c r="G24" s="26">
        <f>(C24+D24)/F24</f>
        <v>234.84266666666664</v>
      </c>
      <c r="H24" s="26">
        <f>E24/F24</f>
        <v>2.2333333333333334</v>
      </c>
      <c r="I24" s="26">
        <f>G24+H24</f>
        <v>237.07599999999996</v>
      </c>
      <c r="J24" s="27">
        <f>$J$4*1.29</f>
        <v>80038.849800000011</v>
      </c>
      <c r="K24" s="27">
        <f>I24*J24</f>
        <v>18975290.355184801</v>
      </c>
      <c r="L24" s="27">
        <f>K24*0.3878</f>
        <v>7358617.5997406654</v>
      </c>
      <c r="M24" s="27">
        <v>0</v>
      </c>
      <c r="N24" s="27">
        <f>K24+L24+M24</f>
        <v>26333907.954925466</v>
      </c>
      <c r="O24" s="27">
        <v>0</v>
      </c>
      <c r="P24" s="27">
        <f>IF(O24=0,N24,O24)</f>
        <v>26333907.954925466</v>
      </c>
    </row>
    <row r="25" spans="1:16" ht="13.5" customHeight="1" x14ac:dyDescent="0.2">
      <c r="A25" s="24" t="s">
        <v>87</v>
      </c>
      <c r="B25" s="25">
        <v>26002</v>
      </c>
      <c r="C25" s="21">
        <v>214</v>
      </c>
      <c r="D25" s="21">
        <v>0.1</v>
      </c>
      <c r="E25" s="26">
        <v>0.25</v>
      </c>
      <c r="F25" s="26">
        <f>IF((C25+D25)&lt;200,12,IF((C25+D25)&gt;600,15,((C25+D25)*0.0075)+10.5))</f>
        <v>12.10575</v>
      </c>
      <c r="G25" s="26">
        <f>(C25+D25)/F25</f>
        <v>17.685810461970551</v>
      </c>
      <c r="H25" s="26">
        <f>E25/F25</f>
        <v>2.0651343369886211E-2</v>
      </c>
      <c r="I25" s="26">
        <f>G25+H25</f>
        <v>17.706461805340435</v>
      </c>
      <c r="J25" s="27">
        <f>$J$4*1.29</f>
        <v>80038.849800000011</v>
      </c>
      <c r="K25" s="27">
        <f>I25*J25</f>
        <v>1417204.8369270801</v>
      </c>
      <c r="L25" s="27">
        <f>K25*0.3878</f>
        <v>549592.03576032165</v>
      </c>
      <c r="M25" s="27">
        <v>0</v>
      </c>
      <c r="N25" s="27">
        <f>K25+L25+M25</f>
        <v>1966796.8726874017</v>
      </c>
      <c r="O25" s="27">
        <v>0</v>
      </c>
      <c r="P25" s="27">
        <f>IF(O25=0,N25,O25)</f>
        <v>1966796.8726874017</v>
      </c>
    </row>
    <row r="26" spans="1:16" ht="13.5" customHeight="1" x14ac:dyDescent="0.2">
      <c r="A26" s="24" t="s">
        <v>120</v>
      </c>
      <c r="B26" s="25">
        <v>43001</v>
      </c>
      <c r="C26" s="21">
        <v>299.43</v>
      </c>
      <c r="D26" s="21">
        <v>0</v>
      </c>
      <c r="E26" s="26">
        <v>1</v>
      </c>
      <c r="F26" s="26">
        <f>IF((C26+D26)&lt;200,12,IF((C26+D26)&gt;600,15,((C26+D26)*0.0075)+10.5))</f>
        <v>12.745725</v>
      </c>
      <c r="G26" s="26">
        <f>(C26+D26)/F26</f>
        <v>23.492582807176525</v>
      </c>
      <c r="H26" s="26">
        <f>E26/F26</f>
        <v>7.8457678947254861E-2</v>
      </c>
      <c r="I26" s="26">
        <f>G26+H26</f>
        <v>23.571040486123781</v>
      </c>
      <c r="J26" s="27">
        <f>$J$4*1.29</f>
        <v>80038.849800000011</v>
      </c>
      <c r="K26" s="27">
        <f>I26*J26</f>
        <v>1886598.9690985805</v>
      </c>
      <c r="L26" s="27">
        <f>K26*0.3878</f>
        <v>731623.08021642955</v>
      </c>
      <c r="M26" s="27">
        <v>0</v>
      </c>
      <c r="N26" s="27">
        <f>K26+L26+M26</f>
        <v>2618222.0493150102</v>
      </c>
      <c r="O26" s="27">
        <v>0</v>
      </c>
      <c r="P26" s="27">
        <f>IF(O26=0,N26,O26)</f>
        <v>2618222.0493150102</v>
      </c>
    </row>
    <row r="27" spans="1:16" ht="13.5" customHeight="1" x14ac:dyDescent="0.2">
      <c r="A27" s="24" t="s">
        <v>115</v>
      </c>
      <c r="B27" s="25">
        <v>41001</v>
      </c>
      <c r="C27" s="21">
        <v>896.73</v>
      </c>
      <c r="D27" s="21">
        <v>0</v>
      </c>
      <c r="E27" s="26">
        <v>1.5</v>
      </c>
      <c r="F27" s="26">
        <f>IF((C27+D27)&lt;200,12,IF((C27+D27)&gt;600,15,((C27+D27)*0.0075)+10.5))</f>
        <v>15</v>
      </c>
      <c r="G27" s="26">
        <f>(C27+D27)/F27</f>
        <v>59.782000000000004</v>
      </c>
      <c r="H27" s="26">
        <f>E27/F27</f>
        <v>0.1</v>
      </c>
      <c r="I27" s="26">
        <f>G27+H27</f>
        <v>59.882000000000005</v>
      </c>
      <c r="J27" s="27">
        <f>$J$4*1.29</f>
        <v>80038.849800000011</v>
      </c>
      <c r="K27" s="27">
        <f>I27*J27</f>
        <v>4792886.4037236013</v>
      </c>
      <c r="L27" s="27">
        <f>K27*0.3878</f>
        <v>1858681.3473640124</v>
      </c>
      <c r="M27" s="27">
        <v>0</v>
      </c>
      <c r="N27" s="27">
        <f>K27+L27+M27</f>
        <v>6651567.7510876134</v>
      </c>
      <c r="O27" s="27">
        <v>0</v>
      </c>
      <c r="P27" s="27">
        <f>IF(O27=0,N27,O27)</f>
        <v>6651567.7510876134</v>
      </c>
    </row>
    <row r="28" spans="1:16" ht="13.5" customHeight="1" x14ac:dyDescent="0.2">
      <c r="A28" s="24" t="s">
        <v>91</v>
      </c>
      <c r="B28" s="25">
        <v>28001</v>
      </c>
      <c r="C28" s="21">
        <v>341</v>
      </c>
      <c r="D28" s="21">
        <v>0</v>
      </c>
      <c r="E28" s="26">
        <v>4</v>
      </c>
      <c r="F28" s="26">
        <f>IF((C28+D28)&lt;200,12,IF((C28+D28)&gt;600,15,((C28+D28)*0.0075)+10.5))</f>
        <v>13.057500000000001</v>
      </c>
      <c r="G28" s="26">
        <f>(C28+D28)/F28</f>
        <v>26.115259429446677</v>
      </c>
      <c r="H28" s="26">
        <f>E28/F28</f>
        <v>0.30633735401110468</v>
      </c>
      <c r="I28" s="26">
        <f>G28+H28</f>
        <v>26.421596783457783</v>
      </c>
      <c r="J28" s="27">
        <f>$J$4*1.29</f>
        <v>80038.849800000011</v>
      </c>
      <c r="K28" s="27">
        <f>I28*J28</f>
        <v>2114754.2164273411</v>
      </c>
      <c r="L28" s="27">
        <f>K28*0.3878</f>
        <v>820101.68513052282</v>
      </c>
      <c r="M28" s="27">
        <v>0</v>
      </c>
      <c r="N28" s="27">
        <f>K28+L28+M28</f>
        <v>2934855.9015578637</v>
      </c>
      <c r="O28" s="27">
        <v>0</v>
      </c>
      <c r="P28" s="27">
        <f>IF(O28=0,N28,O28)</f>
        <v>2934855.9015578637</v>
      </c>
    </row>
    <row r="29" spans="1:16" ht="13.5" customHeight="1" x14ac:dyDescent="0.2">
      <c r="A29" s="24" t="s">
        <v>163</v>
      </c>
      <c r="B29" s="25">
        <v>60001</v>
      </c>
      <c r="C29" s="21">
        <v>252</v>
      </c>
      <c r="D29" s="21">
        <v>0</v>
      </c>
      <c r="E29" s="26">
        <v>0.25</v>
      </c>
      <c r="F29" s="26">
        <f>IF((C29+D29)&lt;200,12,IF((C29+D29)&gt;600,15,((C29+D29)*0.0075)+10.5))</f>
        <v>12.39</v>
      </c>
      <c r="G29" s="26">
        <f>(C29+D29)/F29</f>
        <v>20.338983050847457</v>
      </c>
      <c r="H29" s="26">
        <f>E29/F29</f>
        <v>2.0177562550443905E-2</v>
      </c>
      <c r="I29" s="26">
        <f>G29+H29</f>
        <v>20.359160613397901</v>
      </c>
      <c r="J29" s="27">
        <f>$J$4*1.29</f>
        <v>80038.849800000011</v>
      </c>
      <c r="K29" s="27">
        <f>I29*J29</f>
        <v>1629523.7983898306</v>
      </c>
      <c r="L29" s="27">
        <f>K29*0.3878</f>
        <v>631929.32901557628</v>
      </c>
      <c r="M29" s="27">
        <v>0</v>
      </c>
      <c r="N29" s="27">
        <f>K29+L29+M29</f>
        <v>2261453.1274054069</v>
      </c>
      <c r="O29" s="27">
        <v>0</v>
      </c>
      <c r="P29" s="27">
        <f>IF(O29=0,N29,O29)</f>
        <v>2261453.1274054069</v>
      </c>
    </row>
    <row r="30" spans="1:16" ht="13.5" customHeight="1" x14ac:dyDescent="0.2">
      <c r="A30" s="24" t="s">
        <v>47</v>
      </c>
      <c r="B30" s="25">
        <v>7001</v>
      </c>
      <c r="C30" s="21">
        <v>858.33</v>
      </c>
      <c r="D30" s="21">
        <v>0</v>
      </c>
      <c r="E30" s="26">
        <v>0.75</v>
      </c>
      <c r="F30" s="26">
        <f>IF((C30+D30)&lt;200,12,IF((C30+D30)&gt;600,15,((C30+D30)*0.0075)+10.5))</f>
        <v>15</v>
      </c>
      <c r="G30" s="26">
        <f>(C30+D30)/F30</f>
        <v>57.222000000000001</v>
      </c>
      <c r="H30" s="26">
        <f>E30/F30</f>
        <v>0.05</v>
      </c>
      <c r="I30" s="26">
        <f>G30+H30</f>
        <v>57.271999999999998</v>
      </c>
      <c r="J30" s="27">
        <f>$J$4*1.29</f>
        <v>80038.849800000011</v>
      </c>
      <c r="K30" s="27">
        <f>I30*J30</f>
        <v>4583985.0057456009</v>
      </c>
      <c r="L30" s="27">
        <f>K30*0.3878</f>
        <v>1777669.385228144</v>
      </c>
      <c r="M30" s="27">
        <v>0</v>
      </c>
      <c r="N30" s="27">
        <f>K30+L30+M30</f>
        <v>6361654.3909737449</v>
      </c>
      <c r="O30" s="27">
        <v>0</v>
      </c>
      <c r="P30" s="27">
        <f>IF(O30=0,N30,O30)</f>
        <v>6361654.3909737449</v>
      </c>
    </row>
    <row r="31" spans="1:16" ht="13.5" customHeight="1" x14ac:dyDescent="0.2">
      <c r="A31" s="24" t="s">
        <v>110</v>
      </c>
      <c r="B31" s="25">
        <v>39001</v>
      </c>
      <c r="C31" s="21">
        <v>547</v>
      </c>
      <c r="D31" s="21">
        <v>0</v>
      </c>
      <c r="E31" s="26">
        <v>8</v>
      </c>
      <c r="F31" s="26">
        <f>IF((C31+D31)&lt;200,12,IF((C31+D31)&gt;600,15,((C31+D31)*0.0075)+10.5))</f>
        <v>14.602499999999999</v>
      </c>
      <c r="G31" s="26">
        <f>(C31+D31)/F31</f>
        <v>37.459339154254408</v>
      </c>
      <c r="H31" s="26">
        <f>E31/F31</f>
        <v>0.54785139530902249</v>
      </c>
      <c r="I31" s="26">
        <f>G31+H31</f>
        <v>38.007190549563433</v>
      </c>
      <c r="J31" s="27">
        <f>$J$4*1.29</f>
        <v>80038.849800000011</v>
      </c>
      <c r="K31" s="27">
        <f>I31*J31</f>
        <v>3042051.8157164874</v>
      </c>
      <c r="L31" s="27">
        <f>K31*0.3878</f>
        <v>1179707.6941348538</v>
      </c>
      <c r="M31" s="27">
        <v>0</v>
      </c>
      <c r="N31" s="27">
        <f>K31+L31+M31</f>
        <v>4221759.5098513411</v>
      </c>
      <c r="O31" s="27">
        <v>0</v>
      </c>
      <c r="P31" s="27">
        <f>IF(O31=0,N31,O31)</f>
        <v>4221759.5098513411</v>
      </c>
    </row>
    <row r="32" spans="1:16" ht="13.5" customHeight="1" x14ac:dyDescent="0.2">
      <c r="A32" s="24" t="s">
        <v>55</v>
      </c>
      <c r="B32" s="25">
        <v>12002</v>
      </c>
      <c r="C32" s="21">
        <v>470</v>
      </c>
      <c r="D32" s="21">
        <v>0</v>
      </c>
      <c r="E32" s="26">
        <v>17.75</v>
      </c>
      <c r="F32" s="26">
        <f>IF((C32+D32)&lt;200,12,IF((C32+D32)&gt;600,15,((C32+D32)*0.0075)+10.5))</f>
        <v>14.025</v>
      </c>
      <c r="G32" s="26">
        <f>(C32+D32)/F32</f>
        <v>33.51158645276292</v>
      </c>
      <c r="H32" s="26">
        <f>E32/F32</f>
        <v>1.2655971479500892</v>
      </c>
      <c r="I32" s="26">
        <f>G32+H32</f>
        <v>34.777183600713009</v>
      </c>
      <c r="J32" s="27">
        <f>$J$4*1.29</f>
        <v>80038.849800000011</v>
      </c>
      <c r="K32" s="27">
        <f>I32*J32</f>
        <v>2783525.774684492</v>
      </c>
      <c r="L32" s="27">
        <f>K32*0.3878</f>
        <v>1079451.295422646</v>
      </c>
      <c r="M32" s="27">
        <v>0</v>
      </c>
      <c r="N32" s="27">
        <f>K32+L32+M32</f>
        <v>3862977.0701071378</v>
      </c>
      <c r="O32" s="27">
        <v>0</v>
      </c>
      <c r="P32" s="27">
        <f>IF(O32=0,N32,O32)</f>
        <v>3862977.0701071378</v>
      </c>
    </row>
    <row r="33" spans="1:16" ht="13.5" customHeight="1" x14ac:dyDescent="0.2">
      <c r="A33" s="24" t="s">
        <v>139</v>
      </c>
      <c r="B33" s="25">
        <v>50005</v>
      </c>
      <c r="C33" s="21">
        <v>331</v>
      </c>
      <c r="D33" s="21">
        <v>0.2</v>
      </c>
      <c r="E33" s="26">
        <v>3.25</v>
      </c>
      <c r="F33" s="26">
        <f>IF((C33+D33)&lt;200,12,IF((C33+D33)&gt;600,15,((C33+D33)*0.0075)+10.5))</f>
        <v>12.984</v>
      </c>
      <c r="G33" s="26">
        <f>(C33+D33)/F33</f>
        <v>25.508317929759702</v>
      </c>
      <c r="H33" s="26">
        <f>E33/F33</f>
        <v>0.25030807147258166</v>
      </c>
      <c r="I33" s="26">
        <f>G33+H33</f>
        <v>25.758626001232283</v>
      </c>
      <c r="J33" s="27">
        <f>$J$4*1.29</f>
        <v>80038.849800000011</v>
      </c>
      <c r="K33" s="27">
        <f>I33*J33</f>
        <v>2061690.7975670055</v>
      </c>
      <c r="L33" s="27">
        <f>K33*0.3878</f>
        <v>799523.69129648467</v>
      </c>
      <c r="M33" s="27">
        <v>0</v>
      </c>
      <c r="N33" s="27">
        <f>K33+L33+M33</f>
        <v>2861214.4888634901</v>
      </c>
      <c r="O33" s="27">
        <v>0</v>
      </c>
      <c r="P33" s="27">
        <f>IF(O33=0,N33,O33)</f>
        <v>2861214.4888634901</v>
      </c>
    </row>
    <row r="34" spans="1:16" ht="13.5" customHeight="1" x14ac:dyDescent="0.2">
      <c r="A34" s="24" t="s">
        <v>162</v>
      </c>
      <c r="B34" s="25">
        <v>59003</v>
      </c>
      <c r="C34" s="21">
        <v>130.80000000000001</v>
      </c>
      <c r="D34" s="21">
        <v>0</v>
      </c>
      <c r="E34" s="26">
        <v>0</v>
      </c>
      <c r="F34" s="26">
        <f>IF((C34+D34)&lt;200,12,IF((C34+D34)&gt;600,15,((C34+D34)*0.0075)+10.5))</f>
        <v>12</v>
      </c>
      <c r="G34" s="26">
        <f>(C34+D34)/F34</f>
        <v>10.9</v>
      </c>
      <c r="H34" s="26">
        <f>E34/F34</f>
        <v>0</v>
      </c>
      <c r="I34" s="26">
        <f>G34+H34</f>
        <v>10.9</v>
      </c>
      <c r="J34" s="27">
        <f>$J$4*1.29</f>
        <v>80038.849800000011</v>
      </c>
      <c r="K34" s="27">
        <f>I34*J34</f>
        <v>872423.46282000013</v>
      </c>
      <c r="L34" s="27">
        <f>K34*0.3878</f>
        <v>338325.81888159603</v>
      </c>
      <c r="M34" s="27">
        <v>0</v>
      </c>
      <c r="N34" s="27">
        <f>K34+L34+M34</f>
        <v>1210749.2817015962</v>
      </c>
      <c r="O34" s="27">
        <v>0</v>
      </c>
      <c r="P34" s="27">
        <f>IF(O34=0,N34,O34)</f>
        <v>1210749.2817015962</v>
      </c>
    </row>
    <row r="35" spans="1:16" ht="13.5" customHeight="1" x14ac:dyDescent="0.2">
      <c r="A35" s="24" t="s">
        <v>77</v>
      </c>
      <c r="B35" s="25">
        <v>21003</v>
      </c>
      <c r="C35" s="21">
        <v>249</v>
      </c>
      <c r="D35" s="21">
        <v>0.1</v>
      </c>
      <c r="E35" s="26">
        <v>0.25</v>
      </c>
      <c r="F35" s="26">
        <f>IF((C35+D35)&lt;200,12,IF((C35+D35)&gt;600,15,((C35+D35)*0.0075)+10.5))</f>
        <v>12.36825</v>
      </c>
      <c r="G35" s="26">
        <f>(C35+D35)/F35</f>
        <v>20.140278535766985</v>
      </c>
      <c r="H35" s="26">
        <f>E35/F35</f>
        <v>2.0213045499565419E-2</v>
      </c>
      <c r="I35" s="26">
        <f>G35+H35</f>
        <v>20.160491581266552</v>
      </c>
      <c r="J35" s="27">
        <f>$J$4*1.29</f>
        <v>80038.849800000011</v>
      </c>
      <c r="K35" s="27">
        <f>I35*J35</f>
        <v>1613622.5575671582</v>
      </c>
      <c r="L35" s="27">
        <f>K35*0.3878</f>
        <v>625762.82782454393</v>
      </c>
      <c r="M35" s="27">
        <v>0</v>
      </c>
      <c r="N35" s="27">
        <f>K35+L35+M35</f>
        <v>2239385.3853917019</v>
      </c>
      <c r="O35" s="27">
        <v>0</v>
      </c>
      <c r="P35" s="27">
        <f>IF(O35=0,N35,O35)</f>
        <v>2239385.3853917019</v>
      </c>
    </row>
    <row r="36" spans="1:16" ht="13.5" customHeight="1" x14ac:dyDescent="0.2">
      <c r="A36" s="24" t="s">
        <v>66</v>
      </c>
      <c r="B36" s="25">
        <v>16001</v>
      </c>
      <c r="C36" s="21">
        <v>871.38</v>
      </c>
      <c r="D36" s="21">
        <v>0.1</v>
      </c>
      <c r="E36" s="26">
        <v>0.5</v>
      </c>
      <c r="F36" s="26">
        <f>IF((C36+D36)&lt;200,12,IF((C36+D36)&gt;600,15,((C36+D36)*0.0075)+10.5))</f>
        <v>15</v>
      </c>
      <c r="G36" s="26">
        <f>(C36+D36)/F36</f>
        <v>58.098666666666666</v>
      </c>
      <c r="H36" s="26">
        <f>E36/F36</f>
        <v>3.3333333333333333E-2</v>
      </c>
      <c r="I36" s="26">
        <f>G36+H36</f>
        <v>58.131999999999998</v>
      </c>
      <c r="J36" s="27">
        <f>$J$4*1.29</f>
        <v>80038.849800000011</v>
      </c>
      <c r="K36" s="27">
        <f>I36*J36</f>
        <v>4652818.4165736008</v>
      </c>
      <c r="L36" s="27">
        <f>K36*0.3878</f>
        <v>1804362.9819472423</v>
      </c>
      <c r="M36" s="27">
        <v>0</v>
      </c>
      <c r="N36" s="27">
        <f>K36+L36+M36</f>
        <v>6457181.3985208431</v>
      </c>
      <c r="O36" s="27">
        <v>0</v>
      </c>
      <c r="P36" s="27">
        <f>IF(O36=0,N36,O36)</f>
        <v>6457181.3985208431</v>
      </c>
    </row>
    <row r="37" spans="1:16" ht="13.5" customHeight="1" x14ac:dyDescent="0.2">
      <c r="A37" s="24" t="s">
        <v>170</v>
      </c>
      <c r="B37" s="25">
        <v>61008</v>
      </c>
      <c r="C37" s="21">
        <v>1339.04</v>
      </c>
      <c r="D37" s="21">
        <v>0</v>
      </c>
      <c r="E37" s="26">
        <v>12.25</v>
      </c>
      <c r="F37" s="26">
        <f>IF((C37+D37)&lt;200,12,IF((C37+D37)&gt;600,15,((C37+D37)*0.0075)+10.5))</f>
        <v>15</v>
      </c>
      <c r="G37" s="26">
        <f>(C37+D37)/F37</f>
        <v>89.269333333333336</v>
      </c>
      <c r="H37" s="26">
        <f>E37/F37</f>
        <v>0.81666666666666665</v>
      </c>
      <c r="I37" s="26">
        <f>G37+H37</f>
        <v>90.085999999999999</v>
      </c>
      <c r="J37" s="27">
        <f>$J$4*1.29</f>
        <v>80038.849800000011</v>
      </c>
      <c r="K37" s="27">
        <f>I37*J37</f>
        <v>7210379.823082801</v>
      </c>
      <c r="L37" s="27">
        <f>K37*0.3878</f>
        <v>2796185.2953915102</v>
      </c>
      <c r="M37" s="27">
        <v>0</v>
      </c>
      <c r="N37" s="27">
        <f>K37+L37+M37</f>
        <v>10006565.118474312</v>
      </c>
      <c r="O37" s="27">
        <v>0</v>
      </c>
      <c r="P37" s="27">
        <f>IF(O37=0,N37,O37)</f>
        <v>10006565.118474312</v>
      </c>
    </row>
    <row r="38" spans="1:16" ht="13.5" customHeight="1" x14ac:dyDescent="0.2">
      <c r="A38" s="24" t="s">
        <v>108</v>
      </c>
      <c r="B38" s="25">
        <v>38002</v>
      </c>
      <c r="C38" s="21">
        <v>343</v>
      </c>
      <c r="D38" s="21">
        <v>0</v>
      </c>
      <c r="E38" s="26">
        <v>1.25</v>
      </c>
      <c r="F38" s="26">
        <f>IF((C38+D38)&lt;200,12,IF((C38+D38)&gt;600,15,((C38+D38)*0.0075)+10.5))</f>
        <v>13.0725</v>
      </c>
      <c r="G38" s="26">
        <f>(C38+D38)/F38</f>
        <v>26.238286479250334</v>
      </c>
      <c r="H38" s="26">
        <f>E38/F38</f>
        <v>9.5620577548288399E-2</v>
      </c>
      <c r="I38" s="26">
        <f>G38+H38</f>
        <v>26.333907056798623</v>
      </c>
      <c r="J38" s="27">
        <f>$J$4*1.29</f>
        <v>80038.849800000011</v>
      </c>
      <c r="K38" s="27">
        <f>I38*J38</f>
        <v>2107735.6315662651</v>
      </c>
      <c r="L38" s="27">
        <f>K38*0.3878</f>
        <v>817379.87792139756</v>
      </c>
      <c r="M38" s="27">
        <v>0</v>
      </c>
      <c r="N38" s="27">
        <f>K38+L38+M38</f>
        <v>2925115.5094876625</v>
      </c>
      <c r="O38" s="27">
        <v>0</v>
      </c>
      <c r="P38" s="27">
        <f>IF(O38=0,N38,O38)</f>
        <v>2925115.5094876625</v>
      </c>
    </row>
    <row r="39" spans="1:16" ht="13.5" customHeight="1" x14ac:dyDescent="0.2">
      <c r="A39" s="24" t="s">
        <v>133</v>
      </c>
      <c r="B39" s="25">
        <v>49003</v>
      </c>
      <c r="C39" s="21">
        <v>975.57</v>
      </c>
      <c r="D39" s="21">
        <v>0</v>
      </c>
      <c r="E39" s="26">
        <v>4.25</v>
      </c>
      <c r="F39" s="26">
        <f>IF((C39+D39)&lt;200,12,IF((C39+D39)&gt;600,15,((C39+D39)*0.0075)+10.5))</f>
        <v>15</v>
      </c>
      <c r="G39" s="26">
        <f>(C39+D39)/F39</f>
        <v>65.037999999999997</v>
      </c>
      <c r="H39" s="26">
        <f>E39/F39</f>
        <v>0.28333333333333333</v>
      </c>
      <c r="I39" s="26">
        <f>G39+H39</f>
        <v>65.321333333333328</v>
      </c>
      <c r="J39" s="27">
        <f>$J$4*1.29</f>
        <v>80038.849800000011</v>
      </c>
      <c r="K39" s="27">
        <f>I39*J39</f>
        <v>5228244.3874024004</v>
      </c>
      <c r="L39" s="27">
        <f>K39*0.3878</f>
        <v>2027513.1734346508</v>
      </c>
      <c r="M39" s="27">
        <v>0</v>
      </c>
      <c r="N39" s="27">
        <f>K39+L39+M39</f>
        <v>7255757.5608370509</v>
      </c>
      <c r="O39" s="27">
        <v>0</v>
      </c>
      <c r="P39" s="27">
        <f>IF(O39=0,N39,O39)</f>
        <v>7255757.5608370509</v>
      </c>
    </row>
    <row r="40" spans="1:16" ht="13.5" customHeight="1" x14ac:dyDescent="0.2">
      <c r="A40" s="24" t="s">
        <v>42</v>
      </c>
      <c r="B40" s="25">
        <v>5006</v>
      </c>
      <c r="C40" s="21">
        <v>403</v>
      </c>
      <c r="D40" s="21">
        <v>0.1</v>
      </c>
      <c r="E40" s="26">
        <v>8.5</v>
      </c>
      <c r="F40" s="26">
        <f>IF((C40+D40)&lt;200,12,IF((C40+D40)&gt;600,15,((C40+D40)*0.0075)+10.5))</f>
        <v>13.523250000000001</v>
      </c>
      <c r="G40" s="26">
        <f>(C40+D40)/F40</f>
        <v>29.807923391196642</v>
      </c>
      <c r="H40" s="26">
        <f>E40/F40</f>
        <v>0.6285471317915442</v>
      </c>
      <c r="I40" s="26">
        <f>G40+H40</f>
        <v>30.436470522988188</v>
      </c>
      <c r="J40" s="27">
        <f>$J$4*1.29</f>
        <v>80038.849800000011</v>
      </c>
      <c r="K40" s="27">
        <f>I40*J40</f>
        <v>2436100.0926315794</v>
      </c>
      <c r="L40" s="27">
        <f>K40*0.3878</f>
        <v>944719.61592252646</v>
      </c>
      <c r="M40" s="27">
        <v>0</v>
      </c>
      <c r="N40" s="27">
        <f>K40+L40+M40</f>
        <v>3380819.7085541058</v>
      </c>
      <c r="O40" s="27">
        <v>0</v>
      </c>
      <c r="P40" s="27">
        <f>IF(O40=0,N40,O40)</f>
        <v>3380819.7085541058</v>
      </c>
    </row>
    <row r="41" spans="1:16" ht="13.5" customHeight="1" x14ac:dyDescent="0.2">
      <c r="A41" s="24" t="s">
        <v>73</v>
      </c>
      <c r="B41" s="25">
        <v>19004</v>
      </c>
      <c r="C41" s="21">
        <v>523.38</v>
      </c>
      <c r="D41" s="21">
        <v>0.4</v>
      </c>
      <c r="E41" s="26">
        <v>0.25</v>
      </c>
      <c r="F41" s="26">
        <f>IF((C41+D41)&lt;200,12,IF((C41+D41)&gt;600,15,((C41+D41)*0.0075)+10.5))</f>
        <v>14.42835</v>
      </c>
      <c r="G41" s="26">
        <f>(C41+D41)/F41</f>
        <v>36.302141270484839</v>
      </c>
      <c r="H41" s="26">
        <f>E41/F41</f>
        <v>1.7326998582651517E-2</v>
      </c>
      <c r="I41" s="26">
        <f>G41+H41</f>
        <v>36.319468269067492</v>
      </c>
      <c r="J41" s="27">
        <f>$J$4*1.29</f>
        <v>80038.849800000011</v>
      </c>
      <c r="K41" s="27">
        <f>I41*J41</f>
        <v>2906968.4656037595</v>
      </c>
      <c r="L41" s="27">
        <f>K41*0.3878</f>
        <v>1127322.3709611378</v>
      </c>
      <c r="M41" s="27">
        <v>0</v>
      </c>
      <c r="N41" s="27">
        <f>K41+L41+M41</f>
        <v>4034290.8365648976</v>
      </c>
      <c r="O41" s="27">
        <v>0</v>
      </c>
      <c r="P41" s="27">
        <f>IF(O41=0,N41,O41)</f>
        <v>4034290.8365648976</v>
      </c>
    </row>
    <row r="42" spans="1:16" ht="13.5" customHeight="1" x14ac:dyDescent="0.2">
      <c r="A42" s="24" t="s">
        <v>155</v>
      </c>
      <c r="B42" s="25">
        <v>56002</v>
      </c>
      <c r="C42" s="21">
        <v>138</v>
      </c>
      <c r="D42" s="21">
        <v>0</v>
      </c>
      <c r="E42" s="26">
        <v>4.25</v>
      </c>
      <c r="F42" s="26">
        <f>IF((C42+D42)&lt;200,12,IF((C42+D42)&gt;600,15,((C42+D42)*0.0075)+10.5))</f>
        <v>12</v>
      </c>
      <c r="G42" s="26">
        <f>(C42+D42)/F42</f>
        <v>11.5</v>
      </c>
      <c r="H42" s="26">
        <f>E42/F42</f>
        <v>0.35416666666666669</v>
      </c>
      <c r="I42" s="26">
        <f>G42+H42</f>
        <v>11.854166666666666</v>
      </c>
      <c r="J42" s="27">
        <f>$J$4*1.29</f>
        <v>80038.849800000011</v>
      </c>
      <c r="K42" s="27">
        <f>I42*J42</f>
        <v>948793.86533750012</v>
      </c>
      <c r="L42" s="27">
        <f>K42*0.3878</f>
        <v>367942.26097788254</v>
      </c>
      <c r="M42" s="27">
        <v>0</v>
      </c>
      <c r="N42" s="27">
        <f>K42+L42+M42</f>
        <v>1316736.1263153828</v>
      </c>
      <c r="O42" s="27">
        <v>0</v>
      </c>
      <c r="P42" s="27">
        <f>IF(O42=0,N42,O42)</f>
        <v>1316736.1263153828</v>
      </c>
    </row>
    <row r="43" spans="1:16" ht="13.5" customHeight="1" x14ac:dyDescent="0.2">
      <c r="A43" s="24" t="s">
        <v>140</v>
      </c>
      <c r="B43" s="25">
        <v>51001</v>
      </c>
      <c r="C43" s="21">
        <v>2775.27</v>
      </c>
      <c r="D43" s="21">
        <v>0</v>
      </c>
      <c r="E43" s="26">
        <v>3.25</v>
      </c>
      <c r="F43" s="26">
        <f>IF((C43+D43)&lt;200,12,IF((C43+D43)&gt;600,15,((C43+D43)*0.0075)+10.5))</f>
        <v>15</v>
      </c>
      <c r="G43" s="26">
        <f>(C43+D43)/F43</f>
        <v>185.018</v>
      </c>
      <c r="H43" s="26">
        <f>E43/F43</f>
        <v>0.21666666666666667</v>
      </c>
      <c r="I43" s="26">
        <f>G43+H43</f>
        <v>185.23466666666667</v>
      </c>
      <c r="J43" s="27">
        <f>$J$4*1.29</f>
        <v>80038.849800000011</v>
      </c>
      <c r="K43" s="27">
        <f>I43*J43</f>
        <v>14825969.663086401</v>
      </c>
      <c r="L43" s="27">
        <f>K43*0.3878</f>
        <v>5749511.0353449062</v>
      </c>
      <c r="M43" s="27">
        <v>0</v>
      </c>
      <c r="N43" s="27">
        <f>K43+L43+M43</f>
        <v>20575480.698431306</v>
      </c>
      <c r="O43" s="27">
        <v>0</v>
      </c>
      <c r="P43" s="27">
        <f>IF(O43=0,N43,O43)</f>
        <v>20575480.698431306</v>
      </c>
    </row>
    <row r="44" spans="1:16" ht="13.5" customHeight="1" x14ac:dyDescent="0.2">
      <c r="A44" s="24" t="s">
        <v>175</v>
      </c>
      <c r="B44" s="25">
        <v>64002</v>
      </c>
      <c r="C44" s="21">
        <v>350.3</v>
      </c>
      <c r="D44" s="21">
        <v>0</v>
      </c>
      <c r="E44" s="26">
        <v>0</v>
      </c>
      <c r="F44" s="26">
        <f>IF((C44+D44)&lt;200,12,IF((C44+D44)&gt;600,15,((C44+D44)*0.0075)+10.5))</f>
        <v>13.12725</v>
      </c>
      <c r="G44" s="26">
        <f>(C44+D44)/F44</f>
        <v>26.684949246795789</v>
      </c>
      <c r="H44" s="26">
        <f>E44/F44</f>
        <v>0</v>
      </c>
      <c r="I44" s="26">
        <f>G44+H44</f>
        <v>26.684949246795789</v>
      </c>
      <c r="J44" s="27">
        <f>$J$4*1.29</f>
        <v>80038.849800000011</v>
      </c>
      <c r="K44" s="27">
        <f>I44*J44</f>
        <v>2135832.6446849117</v>
      </c>
      <c r="L44" s="27">
        <f>K44*0.3878</f>
        <v>828275.89960880869</v>
      </c>
      <c r="M44" s="27">
        <v>0</v>
      </c>
      <c r="N44" s="27">
        <f>K44+L44+M44</f>
        <v>2964108.5442937203</v>
      </c>
      <c r="O44" s="27">
        <v>0</v>
      </c>
      <c r="P44" s="27">
        <f>IF(O44=0,N44,O44)</f>
        <v>2964108.5442937203</v>
      </c>
    </row>
    <row r="45" spans="1:16" ht="13.5" customHeight="1" x14ac:dyDescent="0.2">
      <c r="A45" s="24" t="s">
        <v>74</v>
      </c>
      <c r="B45" s="25">
        <v>20001</v>
      </c>
      <c r="C45" s="21">
        <v>378</v>
      </c>
      <c r="D45" s="21">
        <v>0</v>
      </c>
      <c r="E45" s="26">
        <v>0</v>
      </c>
      <c r="F45" s="26">
        <f>IF((C45+D45)&lt;200,12,IF((C45+D45)&gt;600,15,((C45+D45)*0.0075)+10.5))</f>
        <v>13.335000000000001</v>
      </c>
      <c r="G45" s="26">
        <f>(C45+D45)/F45</f>
        <v>28.346456692913385</v>
      </c>
      <c r="H45" s="26">
        <f>E45/F45</f>
        <v>0</v>
      </c>
      <c r="I45" s="26">
        <f>G45+H45</f>
        <v>28.346456692913385</v>
      </c>
      <c r="J45" s="27">
        <f>$J$4*1.29</f>
        <v>80038.849800000011</v>
      </c>
      <c r="K45" s="27">
        <f>I45*J45</f>
        <v>2268817.7896062993</v>
      </c>
      <c r="L45" s="27">
        <f>K45*0.3878</f>
        <v>879847.53880932275</v>
      </c>
      <c r="M45" s="27">
        <v>0</v>
      </c>
      <c r="N45" s="27">
        <f>K45+L45+M45</f>
        <v>3148665.328415622</v>
      </c>
      <c r="O45" s="27">
        <v>0</v>
      </c>
      <c r="P45" s="27">
        <f>IF(O45=0,N45,O45)</f>
        <v>3148665.328415622</v>
      </c>
    </row>
    <row r="46" spans="1:16" ht="13.5" customHeight="1" x14ac:dyDescent="0.2">
      <c r="A46" s="24" t="s">
        <v>81</v>
      </c>
      <c r="B46" s="25">
        <v>23001</v>
      </c>
      <c r="C46" s="21">
        <v>112</v>
      </c>
      <c r="D46" s="21">
        <v>0</v>
      </c>
      <c r="E46" s="26">
        <v>0</v>
      </c>
      <c r="F46" s="26">
        <f>IF((C46+D46)&lt;200,12,IF((C46+D46)&gt;600,15,((C46+D46)*0.0075)+10.5))</f>
        <v>12</v>
      </c>
      <c r="G46" s="26">
        <f>(C46+D46)/F46</f>
        <v>9.3333333333333339</v>
      </c>
      <c r="H46" s="26">
        <f>E46/F46</f>
        <v>0</v>
      </c>
      <c r="I46" s="26">
        <f>G46+H46</f>
        <v>9.3333333333333339</v>
      </c>
      <c r="J46" s="27">
        <f>$J$4*1.29</f>
        <v>80038.849800000011</v>
      </c>
      <c r="K46" s="27">
        <f>I46*J46</f>
        <v>747029.26480000012</v>
      </c>
      <c r="L46" s="27">
        <f>K46*0.3878</f>
        <v>289697.94888944004</v>
      </c>
      <c r="M46" s="27">
        <v>0</v>
      </c>
      <c r="N46" s="27">
        <f>K46+L46+M46</f>
        <v>1036727.2136894402</v>
      </c>
      <c r="O46" s="27">
        <v>0</v>
      </c>
      <c r="P46" s="27">
        <f>IF(O46=0,N46,O46)</f>
        <v>1036727.2136894402</v>
      </c>
    </row>
    <row r="47" spans="1:16" ht="13.5" customHeight="1" x14ac:dyDescent="0.2">
      <c r="A47" s="24" t="s">
        <v>79</v>
      </c>
      <c r="B47" s="25">
        <v>22005</v>
      </c>
      <c r="C47" s="21">
        <v>131</v>
      </c>
      <c r="D47" s="21">
        <v>0</v>
      </c>
      <c r="E47" s="26">
        <v>0.25</v>
      </c>
      <c r="F47" s="26">
        <f>IF((C47+D47)&lt;200,12,IF((C47+D47)&gt;600,15,((C47+D47)*0.0075)+10.5))</f>
        <v>12</v>
      </c>
      <c r="G47" s="26">
        <f>(C47+D47)/F47</f>
        <v>10.916666666666666</v>
      </c>
      <c r="H47" s="26">
        <f>E47/F47</f>
        <v>2.0833333333333332E-2</v>
      </c>
      <c r="I47" s="26">
        <f>G47+H47</f>
        <v>10.9375</v>
      </c>
      <c r="J47" s="27">
        <f>$J$4*1.29</f>
        <v>80038.849800000011</v>
      </c>
      <c r="K47" s="27">
        <f>I47*J47</f>
        <v>875424.91968750011</v>
      </c>
      <c r="L47" s="27">
        <f>K47*0.3878</f>
        <v>339489.7838548125</v>
      </c>
      <c r="M47" s="27">
        <v>0</v>
      </c>
      <c r="N47" s="27">
        <f>K47+L47+M47</f>
        <v>1214914.7035423126</v>
      </c>
      <c r="O47" s="27">
        <v>0</v>
      </c>
      <c r="P47" s="27">
        <f>IF(O47=0,N47,O47)</f>
        <v>1214914.7035423126</v>
      </c>
    </row>
    <row r="48" spans="1:16" ht="13.5" customHeight="1" x14ac:dyDescent="0.2">
      <c r="A48" s="24" t="s">
        <v>67</v>
      </c>
      <c r="B48" s="25">
        <v>16002</v>
      </c>
      <c r="C48" s="21">
        <v>12</v>
      </c>
      <c r="D48" s="21">
        <v>0</v>
      </c>
      <c r="E48" s="26">
        <v>0</v>
      </c>
      <c r="F48" s="26">
        <f>IF((C48+D48)&lt;200,12,IF((C48+D48)&gt;600,15,((C48+D48)*0.0075)+10.5))</f>
        <v>12</v>
      </c>
      <c r="G48" s="26">
        <f>(C48+D48)/F48</f>
        <v>1</v>
      </c>
      <c r="H48" s="26">
        <f>E48/F48</f>
        <v>0</v>
      </c>
      <c r="I48" s="26">
        <f>G48+H48</f>
        <v>1</v>
      </c>
      <c r="J48" s="27">
        <f>$J$4*1.29</f>
        <v>80038.849800000011</v>
      </c>
      <c r="K48" s="27">
        <f>I48*J48</f>
        <v>80038.849800000011</v>
      </c>
      <c r="L48" s="27">
        <f>K48*0.3878</f>
        <v>31039.065952440003</v>
      </c>
      <c r="M48" s="27">
        <v>0</v>
      </c>
      <c r="N48" s="27">
        <f>K48+L48+M48</f>
        <v>111077.91575244002</v>
      </c>
      <c r="O48" s="27">
        <v>0</v>
      </c>
      <c r="P48" s="27">
        <f>IF(O48=0,N48,O48)</f>
        <v>111077.91575244002</v>
      </c>
    </row>
    <row r="49" spans="1:16" ht="13.5" customHeight="1" x14ac:dyDescent="0.2">
      <c r="A49" s="24" t="s">
        <v>169</v>
      </c>
      <c r="B49" s="25">
        <v>61007</v>
      </c>
      <c r="C49" s="21">
        <v>697</v>
      </c>
      <c r="D49" s="21">
        <v>0.1</v>
      </c>
      <c r="E49" s="26">
        <v>0.75</v>
      </c>
      <c r="F49" s="26">
        <f>IF((C49+D49)&lt;200,12,IF((C49+D49)&gt;600,15,((C49+D49)*0.0075)+10.5))</f>
        <v>15</v>
      </c>
      <c r="G49" s="26">
        <f>(C49+D49)/F49</f>
        <v>46.473333333333336</v>
      </c>
      <c r="H49" s="26">
        <f>E49/F49</f>
        <v>0.05</v>
      </c>
      <c r="I49" s="26">
        <f>G49+H49</f>
        <v>46.523333333333333</v>
      </c>
      <c r="J49" s="27">
        <f>$J$4*1.29</f>
        <v>80038.849800000011</v>
      </c>
      <c r="K49" s="27">
        <f>I49*J49</f>
        <v>3723674.0888620005</v>
      </c>
      <c r="L49" s="27">
        <f>K49*0.3878</f>
        <v>1444040.8116606837</v>
      </c>
      <c r="M49" s="27">
        <v>0</v>
      </c>
      <c r="N49" s="27">
        <f>K49+L49+M49</f>
        <v>5167714.9005226847</v>
      </c>
      <c r="O49" s="27">
        <v>0</v>
      </c>
      <c r="P49" s="27">
        <f>IF(O49=0,N49,O49)</f>
        <v>5167714.9005226847</v>
      </c>
    </row>
    <row r="50" spans="1:16" ht="13.5" customHeight="1" x14ac:dyDescent="0.2">
      <c r="A50" s="24" t="s">
        <v>40</v>
      </c>
      <c r="B50" s="25">
        <v>5003</v>
      </c>
      <c r="C50" s="21">
        <v>351.33</v>
      </c>
      <c r="D50" s="21">
        <v>0</v>
      </c>
      <c r="E50" s="26">
        <v>12</v>
      </c>
      <c r="F50" s="26">
        <f>IF((C50+D50)&lt;200,12,IF((C50+D50)&gt;600,15,((C50+D50)*0.0075)+10.5))</f>
        <v>13.134975000000001</v>
      </c>
      <c r="G50" s="26">
        <f>(C50+D50)/F50</f>
        <v>26.747671769455213</v>
      </c>
      <c r="H50" s="26">
        <f>E50/F50</f>
        <v>0.91359138483324098</v>
      </c>
      <c r="I50" s="26">
        <f>G50+H50</f>
        <v>27.661263154288452</v>
      </c>
      <c r="J50" s="27">
        <f>$J$4*1.29</f>
        <v>80038.849800000011</v>
      </c>
      <c r="K50" s="27">
        <f>I50*J50</f>
        <v>2213975.6868843678</v>
      </c>
      <c r="L50" s="27">
        <f>K50*0.3878</f>
        <v>858579.77137375774</v>
      </c>
      <c r="M50" s="27">
        <v>0</v>
      </c>
      <c r="N50" s="27">
        <f>K50+L50+M50</f>
        <v>3072555.4582581255</v>
      </c>
      <c r="O50" s="27">
        <v>0</v>
      </c>
      <c r="P50" s="27">
        <f>IF(O50=0,N50,O50)</f>
        <v>3072555.4582581255</v>
      </c>
    </row>
    <row r="51" spans="1:16" ht="13.5" customHeight="1" x14ac:dyDescent="0.2">
      <c r="A51" s="24" t="s">
        <v>92</v>
      </c>
      <c r="B51" s="25">
        <v>28002</v>
      </c>
      <c r="C51" s="21">
        <v>274.93</v>
      </c>
      <c r="D51" s="21">
        <v>0</v>
      </c>
      <c r="E51" s="26">
        <v>2.25</v>
      </c>
      <c r="F51" s="26">
        <f>IF((C51+D51)&lt;200,12,IF((C51+D51)&gt;600,15,((C51+D51)*0.0075)+10.5))</f>
        <v>12.561975</v>
      </c>
      <c r="G51" s="26">
        <f>(C51+D51)/F51</f>
        <v>21.885889758576976</v>
      </c>
      <c r="H51" s="26">
        <f>E51/F51</f>
        <v>0.1791119628880013</v>
      </c>
      <c r="I51" s="26">
        <f>G51+H51</f>
        <v>22.065001721464977</v>
      </c>
      <c r="J51" s="27">
        <f>$J$4*1.29</f>
        <v>80038.849800000011</v>
      </c>
      <c r="K51" s="27">
        <f>I51*J51</f>
        <v>1766057.3586210769</v>
      </c>
      <c r="L51" s="27">
        <f>K51*0.3878</f>
        <v>684877.04367325362</v>
      </c>
      <c r="M51" s="27">
        <v>0</v>
      </c>
      <c r="N51" s="27">
        <f>K51+L51+M51</f>
        <v>2450934.4022943303</v>
      </c>
      <c r="O51" s="27">
        <v>0</v>
      </c>
      <c r="P51" s="27">
        <f>IF(O51=0,N51,O51)</f>
        <v>2450934.4022943303</v>
      </c>
    </row>
    <row r="52" spans="1:16" ht="13.5" customHeight="1" x14ac:dyDescent="0.2">
      <c r="A52" s="24" t="s">
        <v>68</v>
      </c>
      <c r="B52" s="25">
        <v>17001</v>
      </c>
      <c r="C52" s="21">
        <v>270</v>
      </c>
      <c r="D52" s="21">
        <v>0</v>
      </c>
      <c r="E52" s="26">
        <v>0</v>
      </c>
      <c r="F52" s="26">
        <f>IF((C52+D52)&lt;200,12,IF((C52+D52)&gt;600,15,((C52+D52)*0.0075)+10.5))</f>
        <v>12.525</v>
      </c>
      <c r="G52" s="26">
        <f>(C52+D52)/F52</f>
        <v>21.556886227544908</v>
      </c>
      <c r="H52" s="26">
        <f>E52/F52</f>
        <v>0</v>
      </c>
      <c r="I52" s="26">
        <f>G52+H52</f>
        <v>21.556886227544908</v>
      </c>
      <c r="J52" s="27">
        <f>$J$4*1.29</f>
        <v>80038.849800000011</v>
      </c>
      <c r="K52" s="27">
        <f>I52*J52</f>
        <v>1725388.3789221558</v>
      </c>
      <c r="L52" s="27">
        <f>K52*0.3878</f>
        <v>669105.61334601196</v>
      </c>
      <c r="M52" s="27">
        <v>0</v>
      </c>
      <c r="N52" s="27">
        <f>K52+L52+M52</f>
        <v>2394493.9922681679</v>
      </c>
      <c r="O52" s="27">
        <v>0</v>
      </c>
      <c r="P52" s="27">
        <f>IF(O52=0,N52,O52)</f>
        <v>2394493.9922681679</v>
      </c>
    </row>
    <row r="53" spans="1:16" ht="13.5" customHeight="1" x14ac:dyDescent="0.2">
      <c r="A53" s="24" t="s">
        <v>123</v>
      </c>
      <c r="B53" s="25">
        <v>44001</v>
      </c>
      <c r="C53" s="21">
        <v>154.19999999999999</v>
      </c>
      <c r="D53" s="21">
        <v>0</v>
      </c>
      <c r="E53" s="26">
        <v>0</v>
      </c>
      <c r="F53" s="26">
        <f>IF((C53+D53)&lt;200,12,IF((C53+D53)&gt;600,15,((C53+D53)*0.0075)+10.5))</f>
        <v>12</v>
      </c>
      <c r="G53" s="26">
        <f>(C53+D53)/F53</f>
        <v>12.85</v>
      </c>
      <c r="H53" s="26">
        <f>E53/F53</f>
        <v>0</v>
      </c>
      <c r="I53" s="26">
        <f>G53+H53</f>
        <v>12.85</v>
      </c>
      <c r="J53" s="27">
        <f>$J$4*1.29</f>
        <v>80038.849800000011</v>
      </c>
      <c r="K53" s="27">
        <f>I53*J53</f>
        <v>1028499.2199300001</v>
      </c>
      <c r="L53" s="27">
        <f>K53*0.3878</f>
        <v>398851.99748885405</v>
      </c>
      <c r="M53" s="27">
        <v>0</v>
      </c>
      <c r="N53" s="27">
        <f>K53+L53+M53</f>
        <v>1427351.2174188541</v>
      </c>
      <c r="O53" s="27">
        <v>0</v>
      </c>
      <c r="P53" s="27">
        <f>IF(O53=0,N53,O53)</f>
        <v>1427351.2174188541</v>
      </c>
    </row>
    <row r="54" spans="1:16" ht="13.5" customHeight="1" x14ac:dyDescent="0.2">
      <c r="A54" s="24" t="s">
        <v>128</v>
      </c>
      <c r="B54" s="25">
        <v>46002</v>
      </c>
      <c r="C54" s="21">
        <v>181</v>
      </c>
      <c r="D54" s="21">
        <v>0.1</v>
      </c>
      <c r="E54" s="26">
        <v>0</v>
      </c>
      <c r="F54" s="26">
        <f>IF((C54+D54)&lt;200,12,IF((C54+D54)&gt;600,15,((C54+D54)*0.0075)+10.5))</f>
        <v>12</v>
      </c>
      <c r="G54" s="26">
        <f>(C54+D54)/F54</f>
        <v>15.091666666666667</v>
      </c>
      <c r="H54" s="26">
        <f>E54/F54</f>
        <v>0</v>
      </c>
      <c r="I54" s="26">
        <f>G54+H54</f>
        <v>15.091666666666667</v>
      </c>
      <c r="J54" s="27">
        <f>$J$4*1.29</f>
        <v>80038.849800000011</v>
      </c>
      <c r="K54" s="27">
        <f>I54*J54</f>
        <v>1207919.6415650002</v>
      </c>
      <c r="L54" s="27">
        <f>K54*0.3878</f>
        <v>468431.23699890706</v>
      </c>
      <c r="M54" s="27">
        <v>0</v>
      </c>
      <c r="N54" s="27">
        <f>K54+L54+M54</f>
        <v>1676350.8785639072</v>
      </c>
      <c r="O54" s="27">
        <v>0</v>
      </c>
      <c r="P54" s="27">
        <f>IF(O54=0,N54,O54)</f>
        <v>1676350.8785639072</v>
      </c>
    </row>
    <row r="55" spans="1:16" ht="13.5" customHeight="1" x14ac:dyDescent="0.2">
      <c r="A55" s="24" t="s">
        <v>84</v>
      </c>
      <c r="B55" s="25">
        <v>24004</v>
      </c>
      <c r="C55" s="21">
        <v>386</v>
      </c>
      <c r="D55" s="21">
        <v>0</v>
      </c>
      <c r="E55" s="26">
        <v>6.75</v>
      </c>
      <c r="F55" s="26">
        <f>IF((C55+D55)&lt;200,12,IF((C55+D55)&gt;600,15,((C55+D55)*0.0075)+10.5))</f>
        <v>13.395</v>
      </c>
      <c r="G55" s="26">
        <f>(C55+D55)/F55</f>
        <v>28.816722657708102</v>
      </c>
      <c r="H55" s="26">
        <f>E55/F55</f>
        <v>0.50391937290033595</v>
      </c>
      <c r="I55" s="26">
        <f>G55+H55</f>
        <v>29.320642030608436</v>
      </c>
      <c r="J55" s="27">
        <f>$J$4*1.29</f>
        <v>80038.849800000011</v>
      </c>
      <c r="K55" s="27">
        <f>I55*J55</f>
        <v>2346790.4635274359</v>
      </c>
      <c r="L55" s="27">
        <f>K55*0.3878</f>
        <v>910085.34175593965</v>
      </c>
      <c r="M55" s="27">
        <v>0</v>
      </c>
      <c r="N55" s="27">
        <f>K55+L55+M55</f>
        <v>3256875.8052833756</v>
      </c>
      <c r="O55" s="27">
        <v>0</v>
      </c>
      <c r="P55" s="27">
        <f>IF(O55=0,N55,O55)</f>
        <v>3256875.8052833756</v>
      </c>
    </row>
    <row r="56" spans="1:16" ht="13.5" customHeight="1" x14ac:dyDescent="0.2">
      <c r="A56" s="24" t="s">
        <v>138</v>
      </c>
      <c r="B56" s="25">
        <v>50003</v>
      </c>
      <c r="C56" s="21">
        <v>730.14</v>
      </c>
      <c r="D56" s="21">
        <v>0.4</v>
      </c>
      <c r="E56" s="26">
        <v>24.5</v>
      </c>
      <c r="F56" s="26">
        <f>IF((C56+D56)&lt;200,12,IF((C56+D56)&gt;600,15,((C56+D56)*0.0075)+10.5))</f>
        <v>15</v>
      </c>
      <c r="G56" s="26">
        <f>(C56+D56)/F56</f>
        <v>48.702666666666666</v>
      </c>
      <c r="H56" s="26">
        <f>E56/F56</f>
        <v>1.6333333333333333</v>
      </c>
      <c r="I56" s="26">
        <f>G56+H56</f>
        <v>50.335999999999999</v>
      </c>
      <c r="J56" s="27">
        <f>$J$4*1.29</f>
        <v>80038.849800000011</v>
      </c>
      <c r="K56" s="27">
        <f>I56*J56</f>
        <v>4028835.5435328004</v>
      </c>
      <c r="L56" s="27">
        <f>K56*0.3878</f>
        <v>1562382.4237820199</v>
      </c>
      <c r="M56" s="27">
        <v>0</v>
      </c>
      <c r="N56" s="27">
        <f>K56+L56+M56</f>
        <v>5591217.9673148207</v>
      </c>
      <c r="O56" s="27">
        <v>0</v>
      </c>
      <c r="P56" s="27">
        <f>IF(O56=0,N56,O56)</f>
        <v>5591217.9673148207</v>
      </c>
    </row>
    <row r="57" spans="1:16" ht="13.5" customHeight="1" x14ac:dyDescent="0.2">
      <c r="A57" s="24" t="s">
        <v>59</v>
      </c>
      <c r="B57" s="25">
        <v>14001</v>
      </c>
      <c r="C57" s="21">
        <v>324.45999999999998</v>
      </c>
      <c r="D57" s="21">
        <v>0</v>
      </c>
      <c r="E57" s="26">
        <v>0</v>
      </c>
      <c r="F57" s="26">
        <f>IF((C57+D57)&lt;200,12,IF((C57+D57)&gt;600,15,((C57+D57)*0.0075)+10.5))</f>
        <v>12.933450000000001</v>
      </c>
      <c r="G57" s="26">
        <f>(C57+D57)/F57</f>
        <v>25.086887102822523</v>
      </c>
      <c r="H57" s="26">
        <f>E57/F57</f>
        <v>0</v>
      </c>
      <c r="I57" s="26">
        <f>G57+H57</f>
        <v>25.086887102822523</v>
      </c>
      <c r="J57" s="27">
        <f>$J$4*1.29</f>
        <v>80038.849800000011</v>
      </c>
      <c r="K57" s="27">
        <f>I57*J57</f>
        <v>2007925.5887723693</v>
      </c>
      <c r="L57" s="27">
        <f>K57*0.3878</f>
        <v>778673.54332592478</v>
      </c>
      <c r="M57" s="27">
        <v>0</v>
      </c>
      <c r="N57" s="27">
        <f>K57+L57+M57</f>
        <v>2786599.1320982939</v>
      </c>
      <c r="O57" s="27">
        <v>0</v>
      </c>
      <c r="P57" s="27">
        <f>IF(O57=0,N57,O57)</f>
        <v>2786599.1320982939</v>
      </c>
    </row>
    <row r="58" spans="1:16" ht="13.5" customHeight="1" x14ac:dyDescent="0.2">
      <c r="A58" s="24" t="s">
        <v>44</v>
      </c>
      <c r="B58" s="25">
        <v>6002</v>
      </c>
      <c r="C58" s="21">
        <v>173</v>
      </c>
      <c r="D58" s="21">
        <v>0</v>
      </c>
      <c r="E58" s="26">
        <v>0</v>
      </c>
      <c r="F58" s="26">
        <f>IF((C58+D58)&lt;200,12,IF((C58+D58)&gt;600,15,((C58+D58)*0.0075)+10.5))</f>
        <v>12</v>
      </c>
      <c r="G58" s="26">
        <f>(C58+D58)/F58</f>
        <v>14.416666666666666</v>
      </c>
      <c r="H58" s="26">
        <f>E58/F58</f>
        <v>0</v>
      </c>
      <c r="I58" s="26">
        <f>G58+H58</f>
        <v>14.416666666666666</v>
      </c>
      <c r="J58" s="27">
        <f>$J$4*1.29</f>
        <v>80038.849800000011</v>
      </c>
      <c r="K58" s="27">
        <f>I58*J58</f>
        <v>1153893.4179500001</v>
      </c>
      <c r="L58" s="27">
        <f>K58*0.3878</f>
        <v>447479.86748101003</v>
      </c>
      <c r="M58" s="27">
        <v>0</v>
      </c>
      <c r="N58" s="27">
        <f>K58+L58+M58</f>
        <v>1601373.2854310102</v>
      </c>
      <c r="O58" s="27">
        <v>0</v>
      </c>
      <c r="P58" s="27">
        <f>IF(O58=0,N58,O58)</f>
        <v>1601373.2854310102</v>
      </c>
    </row>
    <row r="59" spans="1:16" ht="13.5" customHeight="1" x14ac:dyDescent="0.2">
      <c r="A59" s="24" t="s">
        <v>99</v>
      </c>
      <c r="B59" s="25">
        <v>33001</v>
      </c>
      <c r="C59" s="21">
        <v>428.23</v>
      </c>
      <c r="D59" s="21">
        <v>0</v>
      </c>
      <c r="E59" s="26">
        <v>9.25</v>
      </c>
      <c r="F59" s="26">
        <f>IF((C59+D59)&lt;200,12,IF((C59+D59)&gt;600,15,((C59+D59)*0.0075)+10.5))</f>
        <v>13.711724999999999</v>
      </c>
      <c r="G59" s="26">
        <f>(C59+D59)/F59</f>
        <v>31.230935567917243</v>
      </c>
      <c r="H59" s="26">
        <f>E59/F59</f>
        <v>0.67460512809292783</v>
      </c>
      <c r="I59" s="26">
        <f>G59+H59</f>
        <v>31.905540696010171</v>
      </c>
      <c r="J59" s="27">
        <f>$J$4*1.29</f>
        <v>80038.849800000011</v>
      </c>
      <c r="K59" s="27">
        <f>I59*J59</f>
        <v>2553682.7795557459</v>
      </c>
      <c r="L59" s="27">
        <f>K59*0.3878</f>
        <v>990318.18191171822</v>
      </c>
      <c r="M59" s="27">
        <v>0</v>
      </c>
      <c r="N59" s="27">
        <f>K59+L59+M59</f>
        <v>3544000.961467464</v>
      </c>
      <c r="O59" s="27">
        <v>0</v>
      </c>
      <c r="P59" s="27">
        <f>IF(O59=0,N59,O59)</f>
        <v>3544000.961467464</v>
      </c>
    </row>
    <row r="60" spans="1:16" ht="13.5" customHeight="1" x14ac:dyDescent="0.2">
      <c r="A60" s="24" t="s">
        <v>134</v>
      </c>
      <c r="B60" s="25">
        <v>49004</v>
      </c>
      <c r="C60" s="21">
        <v>475.81</v>
      </c>
      <c r="D60" s="21">
        <v>0</v>
      </c>
      <c r="E60" s="26">
        <v>0.25</v>
      </c>
      <c r="F60" s="26">
        <f>IF((C60+D60)&lt;200,12,IF((C60+D60)&gt;600,15,((C60+D60)*0.0075)+10.5))</f>
        <v>14.068574999999999</v>
      </c>
      <c r="G60" s="26">
        <f>(C60+D60)/F60</f>
        <v>33.820767206344641</v>
      </c>
      <c r="H60" s="26">
        <f>E60/F60</f>
        <v>1.7770101094105126E-2</v>
      </c>
      <c r="I60" s="26">
        <f>G60+H60</f>
        <v>33.838537307438749</v>
      </c>
      <c r="J60" s="27">
        <f>$J$4*1.29</f>
        <v>80038.849800000011</v>
      </c>
      <c r="K60" s="27">
        <f>I60*J60</f>
        <v>2708397.6050017867</v>
      </c>
      <c r="L60" s="27">
        <f>K60*0.3878</f>
        <v>1050316.5912196927</v>
      </c>
      <c r="M60" s="27">
        <v>0</v>
      </c>
      <c r="N60" s="27">
        <f>K60+L60+M60</f>
        <v>3758714.1962214792</v>
      </c>
      <c r="O60" s="27">
        <v>0</v>
      </c>
      <c r="P60" s="27">
        <f>IF(O60=0,N60,O60)</f>
        <v>3758714.1962214792</v>
      </c>
    </row>
    <row r="61" spans="1:16" ht="13.5" customHeight="1" x14ac:dyDescent="0.2">
      <c r="A61" s="24" t="s">
        <v>173</v>
      </c>
      <c r="B61" s="25">
        <v>63001</v>
      </c>
      <c r="C61" s="21">
        <v>255</v>
      </c>
      <c r="D61" s="21">
        <v>0</v>
      </c>
      <c r="E61" s="26">
        <v>0.25</v>
      </c>
      <c r="F61" s="26">
        <f>IF((C61+D61)&lt;200,12,IF((C61+D61)&gt;600,15,((C61+D61)*0.0075)+10.5))</f>
        <v>12.4125</v>
      </c>
      <c r="G61" s="26">
        <f>(C61+D61)/F61</f>
        <v>20.543806646525681</v>
      </c>
      <c r="H61" s="26">
        <f>E61/F61</f>
        <v>2.014098690835851E-2</v>
      </c>
      <c r="I61" s="26">
        <f>G61+H61</f>
        <v>20.56394763343404</v>
      </c>
      <c r="J61" s="27">
        <f>$J$4*1.29</f>
        <v>80038.849800000011</v>
      </c>
      <c r="K61" s="27">
        <f>I61*J61</f>
        <v>1645914.7159274928</v>
      </c>
      <c r="L61" s="27">
        <f>K61*0.3878</f>
        <v>638285.72683668172</v>
      </c>
      <c r="M61" s="27">
        <v>0</v>
      </c>
      <c r="N61" s="27">
        <f>K61+L61+M61</f>
        <v>2284200.4427641747</v>
      </c>
      <c r="O61" s="27">
        <v>0</v>
      </c>
      <c r="P61" s="27">
        <f>IF(O61=0,N61,O61)</f>
        <v>2284200.4427641747</v>
      </c>
    </row>
    <row r="62" spans="1:16" ht="13.5" customHeight="1" x14ac:dyDescent="0.2">
      <c r="A62" s="24" t="s">
        <v>147</v>
      </c>
      <c r="B62" s="25">
        <v>53001</v>
      </c>
      <c r="C62" s="21">
        <v>215</v>
      </c>
      <c r="D62" s="21">
        <v>0</v>
      </c>
      <c r="E62" s="26">
        <v>0.75</v>
      </c>
      <c r="F62" s="26">
        <f>IF((C62+D62)&lt;200,12,IF((C62+D62)&gt;600,15,((C62+D62)*0.0075)+10.5))</f>
        <v>12.112500000000001</v>
      </c>
      <c r="G62" s="26">
        <f>(C62+D62)/F62</f>
        <v>17.750257997936014</v>
      </c>
      <c r="H62" s="26">
        <f>E62/F62</f>
        <v>6.1919504643962842E-2</v>
      </c>
      <c r="I62" s="26">
        <f>G62+H62</f>
        <v>17.812177502579978</v>
      </c>
      <c r="J62" s="27">
        <f>$J$4*1.29</f>
        <v>80038.849800000011</v>
      </c>
      <c r="K62" s="27">
        <f>I62*J62</f>
        <v>1425666.1997399381</v>
      </c>
      <c r="L62" s="27">
        <f>K62*0.3878</f>
        <v>552873.35225914803</v>
      </c>
      <c r="M62" s="27">
        <v>0</v>
      </c>
      <c r="N62" s="27">
        <f>K62+L62+M62</f>
        <v>1978539.551999086</v>
      </c>
      <c r="O62" s="27">
        <v>0</v>
      </c>
      <c r="P62" s="27">
        <f>IF(O62=0,N62,O62)</f>
        <v>1978539.551999086</v>
      </c>
    </row>
    <row r="63" spans="1:16" ht="12.75" customHeight="1" x14ac:dyDescent="0.2">
      <c r="A63" s="24" t="s">
        <v>88</v>
      </c>
      <c r="B63" s="25">
        <v>26004</v>
      </c>
      <c r="C63" s="21">
        <v>419.45</v>
      </c>
      <c r="D63" s="21">
        <v>0.1</v>
      </c>
      <c r="E63" s="26">
        <v>0</v>
      </c>
      <c r="F63" s="26">
        <f>IF((C63+D63)&lt;200,12,IF((C63+D63)&gt;600,15,((C63+D63)*0.0075)+10.5))</f>
        <v>13.646625</v>
      </c>
      <c r="G63" s="26">
        <f>(C63+D63)/F63</f>
        <v>30.743865241405842</v>
      </c>
      <c r="H63" s="26">
        <f>E63/F63</f>
        <v>0</v>
      </c>
      <c r="I63" s="26">
        <f>G63+H63</f>
        <v>30.743865241405842</v>
      </c>
      <c r="J63" s="27">
        <f>$J$4*1.29</f>
        <v>80038.849800000011</v>
      </c>
      <c r="K63" s="27">
        <f>I63*J63</f>
        <v>2460703.6123283231</v>
      </c>
      <c r="L63" s="27">
        <f>K63*0.3878</f>
        <v>954260.86086092365</v>
      </c>
      <c r="M63" s="27">
        <v>0</v>
      </c>
      <c r="N63" s="27">
        <f>K63+L63+M63</f>
        <v>3414964.4731892468</v>
      </c>
      <c r="O63" s="27">
        <v>0</v>
      </c>
      <c r="P63" s="27">
        <f>IF(O63=0,N63,O63)</f>
        <v>3414964.4731892468</v>
      </c>
    </row>
    <row r="64" spans="1:16" ht="13.5" customHeight="1" x14ac:dyDescent="0.2">
      <c r="A64" s="24" t="s">
        <v>46</v>
      </c>
      <c r="B64" s="25">
        <v>6006</v>
      </c>
      <c r="C64" s="21">
        <v>570</v>
      </c>
      <c r="D64" s="21">
        <v>0.1</v>
      </c>
      <c r="E64" s="26">
        <v>2.5</v>
      </c>
      <c r="F64" s="26">
        <f>IF((C64+D64)&lt;200,12,IF((C64+D64)&gt;600,15,((C64+D64)*0.0075)+10.5))</f>
        <v>14.77575</v>
      </c>
      <c r="G64" s="26">
        <f>(C64+D64)/F64</f>
        <v>38.583489839771246</v>
      </c>
      <c r="H64" s="26">
        <f>E64/F64</f>
        <v>0.16919614909564659</v>
      </c>
      <c r="I64" s="26">
        <f>G64+H64</f>
        <v>38.752685988866894</v>
      </c>
      <c r="J64" s="27">
        <f>$J$4*1.29</f>
        <v>80038.849800000011</v>
      </c>
      <c r="K64" s="27">
        <f>I64*J64</f>
        <v>3101720.4132094821</v>
      </c>
      <c r="L64" s="27">
        <f>K64*0.3878</f>
        <v>1202847.176242637</v>
      </c>
      <c r="M64" s="27">
        <v>0</v>
      </c>
      <c r="N64" s="27">
        <f>K64+L64+M64</f>
        <v>4304567.5894521195</v>
      </c>
      <c r="O64" s="27">
        <v>0</v>
      </c>
      <c r="P64" s="27">
        <f>IF(O64=0,N64,O64)</f>
        <v>4304567.5894521195</v>
      </c>
    </row>
    <row r="65" spans="1:16" ht="13.5" customHeight="1" x14ac:dyDescent="0.2">
      <c r="A65" s="24" t="s">
        <v>90</v>
      </c>
      <c r="B65" s="25">
        <v>27001</v>
      </c>
      <c r="C65" s="21">
        <v>327.95</v>
      </c>
      <c r="D65" s="21">
        <v>0.1</v>
      </c>
      <c r="E65" s="26">
        <v>0</v>
      </c>
      <c r="F65" s="26">
        <f>IF((C65+D65)&lt;200,12,IF((C65+D65)&gt;600,15,((C65+D65)*0.0075)+10.5))</f>
        <v>12.960374999999999</v>
      </c>
      <c r="G65" s="26">
        <f>(C65+D65)/F65</f>
        <v>25.311767599317154</v>
      </c>
      <c r="H65" s="26">
        <f>E65/F65</f>
        <v>0</v>
      </c>
      <c r="I65" s="26">
        <f>G65+H65</f>
        <v>25.311767599317154</v>
      </c>
      <c r="J65" s="27">
        <f>$J$4*1.29</f>
        <v>80038.849800000011</v>
      </c>
      <c r="K65" s="27">
        <f>I65*J65</f>
        <v>2025924.7650542525</v>
      </c>
      <c r="L65" s="27">
        <f>K65*0.3878</f>
        <v>785653.62388803903</v>
      </c>
      <c r="M65" s="27">
        <v>0</v>
      </c>
      <c r="N65" s="27">
        <f>K65+L65+M65</f>
        <v>2811578.3889422915</v>
      </c>
      <c r="O65" s="27">
        <v>0</v>
      </c>
      <c r="P65" s="27">
        <f>IF(O65=0,N65,O65)</f>
        <v>2811578.3889422915</v>
      </c>
    </row>
    <row r="66" spans="1:16" ht="13.5" customHeight="1" x14ac:dyDescent="0.2">
      <c r="A66" s="24" t="s">
        <v>93</v>
      </c>
      <c r="B66" s="25">
        <v>28003</v>
      </c>
      <c r="C66" s="21">
        <v>867</v>
      </c>
      <c r="D66" s="21">
        <v>0</v>
      </c>
      <c r="E66" s="26">
        <v>6.75</v>
      </c>
      <c r="F66" s="26">
        <f>IF((C66+D66)&lt;200,12,IF((C66+D66)&gt;600,15,((C66+D66)*0.0075)+10.5))</f>
        <v>15</v>
      </c>
      <c r="G66" s="26">
        <f>(C66+D66)/F66</f>
        <v>57.8</v>
      </c>
      <c r="H66" s="26">
        <f>E66/F66</f>
        <v>0.45</v>
      </c>
      <c r="I66" s="26">
        <f>G66+H66</f>
        <v>58.25</v>
      </c>
      <c r="J66" s="27">
        <f>$J$4*1.29</f>
        <v>80038.849800000011</v>
      </c>
      <c r="K66" s="27">
        <f>I66*J66</f>
        <v>4662263.0008500004</v>
      </c>
      <c r="L66" s="27">
        <f>K66*0.3878</f>
        <v>1808025.59172963</v>
      </c>
      <c r="M66" s="27">
        <v>0</v>
      </c>
      <c r="N66" s="27">
        <f>K66+L66+M66</f>
        <v>6470288.5925796302</v>
      </c>
      <c r="O66" s="27">
        <v>0</v>
      </c>
      <c r="P66" s="27">
        <f>IF(O66=0,N66,O66)</f>
        <v>6470288.5925796302</v>
      </c>
    </row>
    <row r="67" spans="1:16" ht="13.5" customHeight="1" x14ac:dyDescent="0.2">
      <c r="A67" s="24" t="s">
        <v>95</v>
      </c>
      <c r="B67" s="25">
        <v>30001</v>
      </c>
      <c r="C67" s="21">
        <v>371</v>
      </c>
      <c r="D67" s="21">
        <v>0</v>
      </c>
      <c r="E67" s="26">
        <v>4</v>
      </c>
      <c r="F67" s="26">
        <f>IF((C67+D67)&lt;200,12,IF((C67+D67)&gt;600,15,((C67+D67)*0.0075)+10.5))</f>
        <v>13.282499999999999</v>
      </c>
      <c r="G67" s="26">
        <f>(C67+D67)/F67</f>
        <v>27.931488801054019</v>
      </c>
      <c r="H67" s="26">
        <f>E67/F67</f>
        <v>0.30114812723508377</v>
      </c>
      <c r="I67" s="26">
        <f>G67+H67</f>
        <v>28.232636928289104</v>
      </c>
      <c r="J67" s="27">
        <f>$J$4*1.29</f>
        <v>80038.849800000011</v>
      </c>
      <c r="K67" s="27">
        <f>I67*J67</f>
        <v>2259707.7865612651</v>
      </c>
      <c r="L67" s="27">
        <f>K67*0.3878</f>
        <v>876314.67962845857</v>
      </c>
      <c r="M67" s="27">
        <v>0</v>
      </c>
      <c r="N67" s="27">
        <f>K67+L67+M67</f>
        <v>3136022.4661897235</v>
      </c>
      <c r="O67" s="27">
        <v>0</v>
      </c>
      <c r="P67" s="27">
        <f>IF(O67=0,N67,O67)</f>
        <v>3136022.4661897235</v>
      </c>
    </row>
    <row r="68" spans="1:16" ht="13.5" customHeight="1" x14ac:dyDescent="0.2">
      <c r="A68" s="24" t="s">
        <v>97</v>
      </c>
      <c r="B68" s="25">
        <v>31001</v>
      </c>
      <c r="C68" s="21">
        <v>226.5</v>
      </c>
      <c r="D68" s="21">
        <v>0.30000000000000004</v>
      </c>
      <c r="E68" s="26">
        <v>0</v>
      </c>
      <c r="F68" s="26">
        <f>IF((C68+D68)&lt;200,12,IF((C68+D68)&gt;600,15,((C68+D68)*0.0075)+10.5))</f>
        <v>12.201000000000001</v>
      </c>
      <c r="G68" s="26">
        <f>(C68+D68)/F68</f>
        <v>18.588640275387263</v>
      </c>
      <c r="H68" s="26">
        <f>E68/F68</f>
        <v>0</v>
      </c>
      <c r="I68" s="26">
        <f>G68+H68</f>
        <v>18.588640275387263</v>
      </c>
      <c r="J68" s="27">
        <f>$J$4*1.29</f>
        <v>80038.849800000011</v>
      </c>
      <c r="K68" s="27">
        <f>I68*J68</f>
        <v>1487813.386987952</v>
      </c>
      <c r="L68" s="27">
        <f>K68*0.3878</f>
        <v>576974.03147392778</v>
      </c>
      <c r="M68" s="27">
        <v>0</v>
      </c>
      <c r="N68" s="27">
        <f>K68+L68+M68</f>
        <v>2064787.4184618797</v>
      </c>
      <c r="O68" s="27">
        <v>0</v>
      </c>
      <c r="P68" s="27">
        <f>IF(O68=0,N68,O68)</f>
        <v>2064787.4184618797</v>
      </c>
    </row>
    <row r="69" spans="1:16" ht="13.5" customHeight="1" x14ac:dyDescent="0.2">
      <c r="A69" s="24" t="s">
        <v>116</v>
      </c>
      <c r="B69" s="25">
        <v>41002</v>
      </c>
      <c r="C69" s="21">
        <v>6191.44</v>
      </c>
      <c r="D69" s="21">
        <v>0</v>
      </c>
      <c r="E69" s="26">
        <v>34</v>
      </c>
      <c r="F69" s="26">
        <f>IF((C69+D69)&lt;200,12,IF((C69+D69)&gt;600,15,((C69+D69)*0.0075)+10.5))</f>
        <v>15</v>
      </c>
      <c r="G69" s="26">
        <f>(C69+D69)/F69</f>
        <v>412.76266666666663</v>
      </c>
      <c r="H69" s="26">
        <f>E69/F69</f>
        <v>2.2666666666666666</v>
      </c>
      <c r="I69" s="26">
        <f>G69+H69</f>
        <v>415.02933333333328</v>
      </c>
      <c r="J69" s="27">
        <f>$J$4*1.29</f>
        <v>80038.849800000011</v>
      </c>
      <c r="K69" s="27">
        <f>I69*J69</f>
        <v>33218470.473260801</v>
      </c>
      <c r="L69" s="27">
        <f>K69*0.3878</f>
        <v>12882122.849530539</v>
      </c>
      <c r="M69" s="27">
        <v>0</v>
      </c>
      <c r="N69" s="27">
        <f>K69+L69+M69</f>
        <v>46100593.322791338</v>
      </c>
      <c r="O69" s="27">
        <v>0</v>
      </c>
      <c r="P69" s="27">
        <f>IF(O69=0,N69,O69)</f>
        <v>46100593.322791338</v>
      </c>
    </row>
    <row r="70" spans="1:16" ht="13.5" customHeight="1" x14ac:dyDescent="0.2">
      <c r="A70" s="24" t="s">
        <v>60</v>
      </c>
      <c r="B70" s="25">
        <v>14002</v>
      </c>
      <c r="C70" s="21">
        <v>180</v>
      </c>
      <c r="D70" s="21">
        <v>0</v>
      </c>
      <c r="E70" s="26">
        <v>0</v>
      </c>
      <c r="F70" s="26">
        <f>IF((C70+D70)&lt;200,12,IF((C70+D70)&gt;600,15,((C70+D70)*0.0075)+10.5))</f>
        <v>12</v>
      </c>
      <c r="G70" s="26">
        <f>(C70+D70)/F70</f>
        <v>15</v>
      </c>
      <c r="H70" s="26">
        <f>E70/F70</f>
        <v>0</v>
      </c>
      <c r="I70" s="26">
        <f>G70+H70</f>
        <v>15</v>
      </c>
      <c r="J70" s="27">
        <f>$J$4*1.29</f>
        <v>80038.849800000011</v>
      </c>
      <c r="K70" s="27">
        <f>I70*J70</f>
        <v>1200582.7470000002</v>
      </c>
      <c r="L70" s="27">
        <f>K70*0.3878</f>
        <v>465585.98928660003</v>
      </c>
      <c r="M70" s="27">
        <v>0</v>
      </c>
      <c r="N70" s="27">
        <f>K70+L70+M70</f>
        <v>1666168.7362866001</v>
      </c>
      <c r="O70" s="27">
        <v>0</v>
      </c>
      <c r="P70" s="27">
        <f>IF(O70=0,N70,O70)</f>
        <v>1666168.7362866001</v>
      </c>
    </row>
    <row r="71" spans="1:16" ht="13.5" customHeight="1" x14ac:dyDescent="0.2">
      <c r="A71" s="24" t="s">
        <v>51</v>
      </c>
      <c r="B71" s="25">
        <v>10001</v>
      </c>
      <c r="C71" s="21">
        <v>138</v>
      </c>
      <c r="D71" s="21">
        <v>0.2</v>
      </c>
      <c r="E71" s="26">
        <v>0.25</v>
      </c>
      <c r="F71" s="26">
        <f>IF((C71+D71)&lt;200,12,IF((C71+D71)&gt;600,15,((C71+D71)*0.0075)+10.5))</f>
        <v>12</v>
      </c>
      <c r="G71" s="26">
        <f>(C71+D71)/F71</f>
        <v>11.516666666666666</v>
      </c>
      <c r="H71" s="26">
        <f>E71/F71</f>
        <v>2.0833333333333332E-2</v>
      </c>
      <c r="I71" s="26">
        <f>G71+H71</f>
        <v>11.5375</v>
      </c>
      <c r="J71" s="27">
        <f>$J$4*1.29</f>
        <v>80038.849800000011</v>
      </c>
      <c r="K71" s="27">
        <f>I71*J71</f>
        <v>923448.22956750006</v>
      </c>
      <c r="L71" s="27">
        <f>K71*0.3878</f>
        <v>358113.22342627653</v>
      </c>
      <c r="M71" s="27">
        <v>0</v>
      </c>
      <c r="N71" s="27">
        <f>K71+L71+M71</f>
        <v>1281561.4529937766</v>
      </c>
      <c r="O71" s="27">
        <v>0</v>
      </c>
      <c r="P71" s="27">
        <f>IF(O71=0,N71,O71)</f>
        <v>1281561.4529937766</v>
      </c>
    </row>
    <row r="72" spans="1:16" ht="13.5" customHeight="1" x14ac:dyDescent="0.2">
      <c r="A72" s="24" t="s">
        <v>103</v>
      </c>
      <c r="B72" s="25">
        <v>34002</v>
      </c>
      <c r="C72" s="21">
        <v>214.2</v>
      </c>
      <c r="D72" s="21">
        <v>0</v>
      </c>
      <c r="E72" s="26">
        <v>0</v>
      </c>
      <c r="F72" s="26">
        <f>IF((C72+D72)&lt;200,12,IF((C72+D72)&gt;600,15,((C72+D72)*0.0075)+10.5))</f>
        <v>12.1065</v>
      </c>
      <c r="G72" s="26">
        <f>(C72+D72)/F72</f>
        <v>17.692974848222029</v>
      </c>
      <c r="H72" s="26">
        <f>E72/F72</f>
        <v>0</v>
      </c>
      <c r="I72" s="26">
        <f>G72+H72</f>
        <v>17.692974848222029</v>
      </c>
      <c r="J72" s="27">
        <f>$J$4*1.29</f>
        <v>80038.849800000011</v>
      </c>
      <c r="K72" s="27">
        <f>I72*J72</f>
        <v>1416125.3563920211</v>
      </c>
      <c r="L72" s="27">
        <f>K72*0.3878</f>
        <v>549173.41320882575</v>
      </c>
      <c r="M72" s="27">
        <v>0</v>
      </c>
      <c r="N72" s="27">
        <f>K72+L72+M72</f>
        <v>1965298.7696008468</v>
      </c>
      <c r="O72" s="27">
        <v>0</v>
      </c>
      <c r="P72" s="27">
        <f>IF(O72=0,N72,O72)</f>
        <v>1965298.7696008468</v>
      </c>
    </row>
    <row r="73" spans="1:16" ht="13.5" customHeight="1" x14ac:dyDescent="0.2">
      <c r="A73" s="24" t="s">
        <v>141</v>
      </c>
      <c r="B73" s="25">
        <v>51002</v>
      </c>
      <c r="C73" s="21">
        <v>507.4</v>
      </c>
      <c r="D73" s="21">
        <v>0</v>
      </c>
      <c r="E73" s="26">
        <v>2.75</v>
      </c>
      <c r="F73" s="26">
        <f>IF((C73+D73)&lt;200,12,IF((C73+D73)&gt;600,15,((C73+D73)*0.0075)+10.5))</f>
        <v>14.3055</v>
      </c>
      <c r="G73" s="26">
        <f>(C73+D73)/F73</f>
        <v>35.468875607283913</v>
      </c>
      <c r="H73" s="26">
        <f>E73/F73</f>
        <v>0.19223375624759709</v>
      </c>
      <c r="I73" s="26">
        <f>G73+H73</f>
        <v>35.661109363531509</v>
      </c>
      <c r="J73" s="27">
        <f>$J$4*1.29</f>
        <v>80038.849800000011</v>
      </c>
      <c r="K73" s="27">
        <f>I73*J73</f>
        <v>2854274.1760490723</v>
      </c>
      <c r="L73" s="27">
        <f>K73*0.3878</f>
        <v>1106887.5254718303</v>
      </c>
      <c r="M73" s="27">
        <v>0</v>
      </c>
      <c r="N73" s="27">
        <f>K73+L73+M73</f>
        <v>3961161.7015209026</v>
      </c>
      <c r="O73" s="27">
        <v>0</v>
      </c>
      <c r="P73" s="27">
        <f>IF(O73=0,N73,O73)</f>
        <v>3961161.7015209026</v>
      </c>
    </row>
    <row r="74" spans="1:16" ht="13.5" customHeight="1" x14ac:dyDescent="0.2">
      <c r="A74" s="24" t="s">
        <v>157</v>
      </c>
      <c r="B74" s="25">
        <v>56006</v>
      </c>
      <c r="C74" s="21">
        <v>221</v>
      </c>
      <c r="D74" s="21">
        <v>0</v>
      </c>
      <c r="E74" s="26">
        <v>2.75</v>
      </c>
      <c r="F74" s="26">
        <f>IF((C74+D74)&lt;200,12,IF((C74+D74)&gt;600,15,((C74+D74)*0.0075)+10.5))</f>
        <v>12.157500000000001</v>
      </c>
      <c r="G74" s="26">
        <f>(C74+D74)/F74</f>
        <v>18.178079374871476</v>
      </c>
      <c r="H74" s="26">
        <f>E74/F74</f>
        <v>0.22619782027555005</v>
      </c>
      <c r="I74" s="26">
        <f>G74+H74</f>
        <v>18.404277195147028</v>
      </c>
      <c r="J74" s="27">
        <f>$J$4*1.29</f>
        <v>80038.849800000011</v>
      </c>
      <c r="K74" s="27">
        <f>I74*J74</f>
        <v>1473057.1780999384</v>
      </c>
      <c r="L74" s="27">
        <f>K74*0.3878</f>
        <v>571251.57366715604</v>
      </c>
      <c r="M74" s="27">
        <v>0</v>
      </c>
      <c r="N74" s="27">
        <f>K74+L74+M74</f>
        <v>2044308.7517670945</v>
      </c>
      <c r="O74" s="27">
        <v>0</v>
      </c>
      <c r="P74" s="27">
        <f>IF(O74=0,N74,O74)</f>
        <v>2044308.7517670945</v>
      </c>
    </row>
    <row r="75" spans="1:16" ht="13.5" customHeight="1" x14ac:dyDescent="0.2">
      <c r="A75" s="24" t="s">
        <v>82</v>
      </c>
      <c r="B75" s="25">
        <v>23002</v>
      </c>
      <c r="C75" s="21">
        <v>691.94</v>
      </c>
      <c r="D75" s="21">
        <v>0</v>
      </c>
      <c r="E75" s="26">
        <v>0.75</v>
      </c>
      <c r="F75" s="26">
        <f>IF((C75+D75)&lt;200,12,IF((C75+D75)&gt;600,15,((C75+D75)*0.0075)+10.5))</f>
        <v>15</v>
      </c>
      <c r="G75" s="26">
        <f>(C75+D75)/F75</f>
        <v>46.129333333333335</v>
      </c>
      <c r="H75" s="26">
        <f>E75/F75</f>
        <v>0.05</v>
      </c>
      <c r="I75" s="26">
        <f>G75+H75</f>
        <v>46.179333333333332</v>
      </c>
      <c r="J75" s="27">
        <f>$J$4*1.29</f>
        <v>80038.849800000011</v>
      </c>
      <c r="K75" s="27">
        <f>I75*J75</f>
        <v>3696140.7245308002</v>
      </c>
      <c r="L75" s="27">
        <f>K75*0.3878</f>
        <v>1433363.3729730442</v>
      </c>
      <c r="M75" s="27">
        <v>0</v>
      </c>
      <c r="N75" s="27">
        <f>K75+L75+M75</f>
        <v>5129504.0975038446</v>
      </c>
      <c r="O75" s="27">
        <v>0</v>
      </c>
      <c r="P75" s="27">
        <f>IF(O75=0,N75,O75)</f>
        <v>5129504.0975038446</v>
      </c>
    </row>
    <row r="76" spans="1:16" ht="13.5" customHeight="1" x14ac:dyDescent="0.2">
      <c r="A76" s="24" t="s">
        <v>148</v>
      </c>
      <c r="B76" s="25">
        <v>53002</v>
      </c>
      <c r="C76" s="21">
        <v>113</v>
      </c>
      <c r="D76" s="21">
        <v>0</v>
      </c>
      <c r="E76" s="26">
        <v>0.5</v>
      </c>
      <c r="F76" s="26">
        <f>IF((C76+D76)&lt;200,12,IF((C76+D76)&gt;600,15,((C76+D76)*0.0075)+10.5))</f>
        <v>12</v>
      </c>
      <c r="G76" s="26">
        <f>(C76+D76)/F76</f>
        <v>9.4166666666666661</v>
      </c>
      <c r="H76" s="26">
        <f>E76/F76</f>
        <v>4.1666666666666664E-2</v>
      </c>
      <c r="I76" s="26">
        <f>G76+H76</f>
        <v>9.4583333333333321</v>
      </c>
      <c r="J76" s="27">
        <f>$J$4*1.29</f>
        <v>80038.849800000011</v>
      </c>
      <c r="K76" s="27">
        <f>I76*J76</f>
        <v>757034.121025</v>
      </c>
      <c r="L76" s="27">
        <f>K76*0.3878</f>
        <v>293577.83213349496</v>
      </c>
      <c r="M76" s="27">
        <v>0</v>
      </c>
      <c r="N76" s="27">
        <f>K76+L76+M76</f>
        <v>1050611.953158495</v>
      </c>
      <c r="O76" s="27">
        <v>769652.39312500006</v>
      </c>
      <c r="P76" s="27">
        <f>IF(O76=0,N76,O76)</f>
        <v>769652.39312500006</v>
      </c>
    </row>
    <row r="77" spans="1:16" ht="13.5" customHeight="1" x14ac:dyDescent="0.2">
      <c r="A77" s="24" t="s">
        <v>130</v>
      </c>
      <c r="B77" s="25">
        <v>48003</v>
      </c>
      <c r="C77" s="21">
        <v>337</v>
      </c>
      <c r="D77" s="21">
        <v>0</v>
      </c>
      <c r="E77" s="26">
        <v>1.25</v>
      </c>
      <c r="F77" s="26">
        <f>IF((C77+D77)&lt;200,12,IF((C77+D77)&gt;600,15,((C77+D77)*0.0075)+10.5))</f>
        <v>13.0275</v>
      </c>
      <c r="G77" s="26">
        <f>(C77+D77)/F77</f>
        <v>25.868355402034158</v>
      </c>
      <c r="H77" s="26">
        <f>E77/F77</f>
        <v>9.595087315294569E-2</v>
      </c>
      <c r="I77" s="26">
        <f>G77+H77</f>
        <v>25.964306275187102</v>
      </c>
      <c r="J77" s="27">
        <f>$J$4*1.29</f>
        <v>80038.849800000011</v>
      </c>
      <c r="K77" s="27">
        <f>I77*J77</f>
        <v>2078153.2101208982</v>
      </c>
      <c r="L77" s="27">
        <f>K77*0.3878</f>
        <v>805907.81488488428</v>
      </c>
      <c r="M77" s="27">
        <v>0</v>
      </c>
      <c r="N77" s="27">
        <f>K77+L77+M77</f>
        <v>2884061.0250057825</v>
      </c>
      <c r="O77" s="27">
        <v>0</v>
      </c>
      <c r="P77" s="27">
        <f>IF(O77=0,N77,O77)</f>
        <v>2884061.0250057825</v>
      </c>
    </row>
    <row r="78" spans="1:16" ht="13.5" customHeight="1" x14ac:dyDescent="0.2">
      <c r="A78" s="24" t="s">
        <v>32</v>
      </c>
      <c r="B78" s="25">
        <v>2002</v>
      </c>
      <c r="C78" s="21">
        <v>3082.79</v>
      </c>
      <c r="D78" s="21">
        <v>0.2</v>
      </c>
      <c r="E78" s="26">
        <v>200.5</v>
      </c>
      <c r="F78" s="26">
        <f>IF((C78+D78)&lt;200,12,IF((C78+D78)&gt;600,15,((C78+D78)*0.0075)+10.5))</f>
        <v>15</v>
      </c>
      <c r="G78" s="26">
        <f>(C78+D78)/F78</f>
        <v>205.53266666666664</v>
      </c>
      <c r="H78" s="26">
        <f>E78/F78</f>
        <v>13.366666666666667</v>
      </c>
      <c r="I78" s="26">
        <f>G78+H78</f>
        <v>218.89933333333332</v>
      </c>
      <c r="J78" s="27">
        <f>$J$4*1.29</f>
        <v>80038.849800000011</v>
      </c>
      <c r="K78" s="27">
        <f>I78*J78</f>
        <v>17520450.861986801</v>
      </c>
      <c r="L78" s="27">
        <f>K78*0.3878</f>
        <v>6794430.8442784809</v>
      </c>
      <c r="M78" s="27">
        <v>9493</v>
      </c>
      <c r="N78" s="27">
        <f>K78+L78+M78</f>
        <v>24324374.706265282</v>
      </c>
      <c r="O78" s="27">
        <v>0</v>
      </c>
      <c r="P78" s="27">
        <f>IF(O78=0,N78,O78)</f>
        <v>24324374.706265282</v>
      </c>
    </row>
    <row r="79" spans="1:16" ht="13.5" customHeight="1" x14ac:dyDescent="0.2">
      <c r="A79" s="24" t="s">
        <v>80</v>
      </c>
      <c r="B79" s="25">
        <v>22006</v>
      </c>
      <c r="C79" s="21">
        <v>430.14</v>
      </c>
      <c r="D79" s="21">
        <v>0</v>
      </c>
      <c r="E79" s="26">
        <v>9.25</v>
      </c>
      <c r="F79" s="26">
        <f>IF((C79+D79)&lt;200,12,IF((C79+D79)&gt;600,15,((C79+D79)*0.0075)+10.5))</f>
        <v>13.726050000000001</v>
      </c>
      <c r="G79" s="26">
        <f>(C79+D79)/F79</f>
        <v>31.337493306522994</v>
      </c>
      <c r="H79" s="26">
        <f>E79/F79</f>
        <v>0.67390108589142539</v>
      </c>
      <c r="I79" s="26">
        <f>G79+H79</f>
        <v>32.011394392414417</v>
      </c>
      <c r="J79" s="27">
        <f>$J$4*1.29</f>
        <v>80038.849800000011</v>
      </c>
      <c r="K79" s="27">
        <f>I79*J79</f>
        <v>2562155.1876630201</v>
      </c>
      <c r="L79" s="27">
        <f>K79*0.3878</f>
        <v>993603.78177571914</v>
      </c>
      <c r="M79" s="27">
        <v>0</v>
      </c>
      <c r="N79" s="27">
        <f>K79+L79+M79</f>
        <v>3555758.9694387391</v>
      </c>
      <c r="O79" s="27">
        <v>0</v>
      </c>
      <c r="P79" s="27">
        <f>IF(O79=0,N79,O79)</f>
        <v>3555758.9694387391</v>
      </c>
    </row>
    <row r="80" spans="1:16" ht="13.5" customHeight="1" x14ac:dyDescent="0.2">
      <c r="A80" s="24" t="s">
        <v>58</v>
      </c>
      <c r="B80" s="25">
        <v>13003</v>
      </c>
      <c r="C80" s="21">
        <v>277.07</v>
      </c>
      <c r="D80" s="21">
        <v>0</v>
      </c>
      <c r="E80" s="26">
        <v>0.75</v>
      </c>
      <c r="F80" s="26">
        <f>IF((C80+D80)&lt;200,12,IF((C80+D80)&gt;600,15,((C80+D80)*0.0075)+10.5))</f>
        <v>12.578025</v>
      </c>
      <c r="G80" s="26">
        <f>(C80+D80)/F80</f>
        <v>22.028100596079273</v>
      </c>
      <c r="H80" s="26">
        <f>E80/F80</f>
        <v>5.9627803252100389E-2</v>
      </c>
      <c r="I80" s="26">
        <f>G80+H80</f>
        <v>22.087728399331375</v>
      </c>
      <c r="J80" s="27">
        <f>$J$4*1.29</f>
        <v>80038.849800000011</v>
      </c>
      <c r="K80" s="27">
        <f>I80*J80</f>
        <v>1767876.3757772786</v>
      </c>
      <c r="L80" s="27">
        <f>K80*0.3878</f>
        <v>685582.45852642856</v>
      </c>
      <c r="M80" s="27">
        <v>0</v>
      </c>
      <c r="N80" s="27">
        <f>K80+L80+M80</f>
        <v>2453458.8343037069</v>
      </c>
      <c r="O80" s="27">
        <v>0</v>
      </c>
      <c r="P80" s="27">
        <f>IF(O80=0,N80,O80)</f>
        <v>2453458.8343037069</v>
      </c>
    </row>
    <row r="81" spans="1:16" ht="13.5" customHeight="1" x14ac:dyDescent="0.2">
      <c r="A81" s="24" t="s">
        <v>33</v>
      </c>
      <c r="B81" s="25">
        <v>2003</v>
      </c>
      <c r="C81" s="21">
        <v>214</v>
      </c>
      <c r="D81" s="21">
        <v>0</v>
      </c>
      <c r="E81" s="26">
        <v>4</v>
      </c>
      <c r="F81" s="26">
        <f>IF((C81+D81)&lt;200,12,IF((C81+D81)&gt;600,15,((C81+D81)*0.0075)+10.5))</f>
        <v>12.105</v>
      </c>
      <c r="G81" s="26">
        <f>(C81+D81)/F81</f>
        <v>17.678645187938869</v>
      </c>
      <c r="H81" s="26">
        <f>E81/F81</f>
        <v>0.33044196612969845</v>
      </c>
      <c r="I81" s="26">
        <f>G81+H81</f>
        <v>18.009087154068567</v>
      </c>
      <c r="J81" s="27">
        <f>$J$4*1.29</f>
        <v>80038.849800000011</v>
      </c>
      <c r="K81" s="27">
        <f>I81*J81</f>
        <v>1441426.6217596037</v>
      </c>
      <c r="L81" s="27">
        <f>K81*0.3878</f>
        <v>558985.2439183743</v>
      </c>
      <c r="M81" s="27">
        <v>0</v>
      </c>
      <c r="N81" s="27">
        <f>K81+L81+M81</f>
        <v>2000411.8656779779</v>
      </c>
      <c r="O81" s="27">
        <v>0</v>
      </c>
      <c r="P81" s="27">
        <f>IF(O81=0,N81,O81)</f>
        <v>2000411.8656779779</v>
      </c>
    </row>
    <row r="82" spans="1:16" ht="13.5" customHeight="1" x14ac:dyDescent="0.2">
      <c r="A82" s="24" t="s">
        <v>106</v>
      </c>
      <c r="B82" s="25">
        <v>37003</v>
      </c>
      <c r="C82" s="21">
        <v>180</v>
      </c>
      <c r="D82" s="21">
        <v>0</v>
      </c>
      <c r="E82" s="26">
        <v>0</v>
      </c>
      <c r="F82" s="26">
        <f>IF((C82+D82)&lt;200,12,IF((C82+D82)&gt;600,15,((C82+D82)*0.0075)+10.5))</f>
        <v>12</v>
      </c>
      <c r="G82" s="26">
        <f>(C82+D82)/F82</f>
        <v>15</v>
      </c>
      <c r="H82" s="26">
        <f>E82/F82</f>
        <v>0</v>
      </c>
      <c r="I82" s="26">
        <f>G82+H82</f>
        <v>15</v>
      </c>
      <c r="J82" s="27">
        <f>$J$4*1.29</f>
        <v>80038.849800000011</v>
      </c>
      <c r="K82" s="27">
        <f>I82*J82</f>
        <v>1200582.7470000002</v>
      </c>
      <c r="L82" s="27">
        <f>K82*0.3878</f>
        <v>465585.98928660003</v>
      </c>
      <c r="M82" s="27">
        <v>0</v>
      </c>
      <c r="N82" s="27">
        <f>K82+L82+M82</f>
        <v>1666168.7362866001</v>
      </c>
      <c r="O82" s="27">
        <v>0</v>
      </c>
      <c r="P82" s="27">
        <f>IF(O82=0,N82,O82)</f>
        <v>1666168.7362866001</v>
      </c>
    </row>
    <row r="83" spans="1:16" ht="13.5" customHeight="1" x14ac:dyDescent="0.2">
      <c r="A83" s="24" t="s">
        <v>104</v>
      </c>
      <c r="B83" s="25">
        <v>35002</v>
      </c>
      <c r="C83" s="21">
        <v>271.83</v>
      </c>
      <c r="D83" s="21">
        <v>0.30000000000000004</v>
      </c>
      <c r="E83" s="26">
        <v>0.25</v>
      </c>
      <c r="F83" s="26">
        <f>IF((C83+D83)&lt;200,12,IF((C83+D83)&gt;600,15,((C83+D83)*0.0075)+10.5))</f>
        <v>12.540975</v>
      </c>
      <c r="G83" s="26">
        <f>(C83+D83)/F83</f>
        <v>21.699269793616526</v>
      </c>
      <c r="H83" s="26">
        <f>E83/F83</f>
        <v>1.9934654203520859E-2</v>
      </c>
      <c r="I83" s="26">
        <f>G83+H83</f>
        <v>21.719204447820047</v>
      </c>
      <c r="J83" s="27">
        <f>$J$4*1.29</f>
        <v>80038.849800000011</v>
      </c>
      <c r="K83" s="27">
        <f>I83*J83</f>
        <v>1738380.1425745608</v>
      </c>
      <c r="L83" s="27">
        <f>K83*0.3878</f>
        <v>674143.81929041469</v>
      </c>
      <c r="M83" s="27">
        <v>0</v>
      </c>
      <c r="N83" s="27">
        <f>K83+L83+M83</f>
        <v>2412523.9618649753</v>
      </c>
      <c r="O83" s="27">
        <v>0</v>
      </c>
      <c r="P83" s="27">
        <f>IF(O83=0,N83,O83)</f>
        <v>2412523.9618649753</v>
      </c>
    </row>
    <row r="84" spans="1:16" ht="13.5" customHeight="1" x14ac:dyDescent="0.2">
      <c r="A84" s="24" t="s">
        <v>48</v>
      </c>
      <c r="B84" s="25">
        <v>7002</v>
      </c>
      <c r="C84" s="21">
        <v>340.12</v>
      </c>
      <c r="D84" s="21">
        <v>0</v>
      </c>
      <c r="E84" s="26">
        <v>3.75</v>
      </c>
      <c r="F84" s="26">
        <f>IF((C84+D84)&lt;200,12,IF((C84+D84)&gt;600,15,((C84+D84)*0.0075)+10.5))</f>
        <v>13.0509</v>
      </c>
      <c r="G84" s="26">
        <f>(C84+D84)/F84</f>
        <v>26.061037936081036</v>
      </c>
      <c r="H84" s="26">
        <f>E84/F84</f>
        <v>0.28733650552835438</v>
      </c>
      <c r="I84" s="26">
        <f>G84+H84</f>
        <v>26.348374441609391</v>
      </c>
      <c r="J84" s="27">
        <f>$J$4*1.29</f>
        <v>80038.849800000011</v>
      </c>
      <c r="K84" s="27">
        <f>I84*J84</f>
        <v>2108893.5844061333</v>
      </c>
      <c r="L84" s="27">
        <f>K84*0.3878</f>
        <v>817828.93203269842</v>
      </c>
      <c r="M84" s="27">
        <v>0</v>
      </c>
      <c r="N84" s="27">
        <f>K84+L84+M84</f>
        <v>2926722.5164388316</v>
      </c>
      <c r="O84" s="27">
        <v>0</v>
      </c>
      <c r="P84" s="27">
        <f>IF(O84=0,N84,O84)</f>
        <v>2926722.5164388316</v>
      </c>
    </row>
    <row r="85" spans="1:16" ht="13.5" customHeight="1" x14ac:dyDescent="0.2">
      <c r="A85" s="24" t="s">
        <v>109</v>
      </c>
      <c r="B85" s="25">
        <v>38003</v>
      </c>
      <c r="C85" s="21">
        <v>164</v>
      </c>
      <c r="D85" s="21">
        <v>0</v>
      </c>
      <c r="E85" s="26">
        <v>0.25</v>
      </c>
      <c r="F85" s="26">
        <f>IF((C85+D85)&lt;200,12,IF((C85+D85)&gt;600,15,((C85+D85)*0.0075)+10.5))</f>
        <v>12</v>
      </c>
      <c r="G85" s="26">
        <f>(C85+D85)/F85</f>
        <v>13.666666666666666</v>
      </c>
      <c r="H85" s="26">
        <f>E85/F85</f>
        <v>2.0833333333333332E-2</v>
      </c>
      <c r="I85" s="26">
        <f>G85+H85</f>
        <v>13.6875</v>
      </c>
      <c r="J85" s="27">
        <f>$J$4*1.29</f>
        <v>80038.849800000011</v>
      </c>
      <c r="K85" s="27">
        <f>I85*J85</f>
        <v>1095531.7566375001</v>
      </c>
      <c r="L85" s="27">
        <f>K85*0.3878</f>
        <v>424847.21522402251</v>
      </c>
      <c r="M85" s="27">
        <v>0</v>
      </c>
      <c r="N85" s="27">
        <f>K85+L85+M85</f>
        <v>1520378.9718615226</v>
      </c>
      <c r="O85" s="27">
        <v>0</v>
      </c>
      <c r="P85" s="27">
        <f>IF(O85=0,N85,O85)</f>
        <v>1520378.9718615226</v>
      </c>
    </row>
    <row r="86" spans="1:16" ht="13.5" customHeight="1" x14ac:dyDescent="0.2">
      <c r="A86" s="24" t="s">
        <v>126</v>
      </c>
      <c r="B86" s="25">
        <v>45005</v>
      </c>
      <c r="C86" s="21">
        <v>246.5</v>
      </c>
      <c r="D86" s="21">
        <v>0.1</v>
      </c>
      <c r="E86" s="26">
        <v>6.5</v>
      </c>
      <c r="F86" s="26">
        <f>IF((C86+D86)&lt;200,12,IF((C86+D86)&gt;600,15,((C86+D86)*0.0075)+10.5))</f>
        <v>12.349499999999999</v>
      </c>
      <c r="G86" s="26">
        <f>(C86+D86)/F86</f>
        <v>19.968419774079923</v>
      </c>
      <c r="H86" s="26">
        <f>E86/F86</f>
        <v>0.5263370986679623</v>
      </c>
      <c r="I86" s="26">
        <f>G86+H86</f>
        <v>20.494756872747885</v>
      </c>
      <c r="J86" s="27">
        <f>$J$4*1.29</f>
        <v>80038.849800000011</v>
      </c>
      <c r="K86" s="27">
        <f>I86*J86</f>
        <v>1640376.767025386</v>
      </c>
      <c r="L86" s="27">
        <f>K86*0.3878</f>
        <v>636138.11025244463</v>
      </c>
      <c r="M86" s="27">
        <v>0</v>
      </c>
      <c r="N86" s="27">
        <f>K86+L86+M86</f>
        <v>2276514.8772778306</v>
      </c>
      <c r="O86" s="27">
        <v>0</v>
      </c>
      <c r="P86" s="27">
        <f>IF(O86=0,N86,O86)</f>
        <v>2276514.8772778306</v>
      </c>
    </row>
    <row r="87" spans="1:16" ht="13.5" customHeight="1" x14ac:dyDescent="0.2">
      <c r="A87" s="24" t="s">
        <v>113</v>
      </c>
      <c r="B87" s="25">
        <v>40001</v>
      </c>
      <c r="C87" s="21">
        <v>637.78</v>
      </c>
      <c r="D87" s="21">
        <v>0.1</v>
      </c>
      <c r="E87" s="26">
        <v>1.25</v>
      </c>
      <c r="F87" s="26">
        <f>IF((C87+D87)&lt;200,12,IF((C87+D87)&gt;600,15,((C87+D87)*0.0075)+10.5))</f>
        <v>15</v>
      </c>
      <c r="G87" s="26">
        <f>(C87+D87)/F87</f>
        <v>42.525333333333336</v>
      </c>
      <c r="H87" s="26">
        <f>E87/F87</f>
        <v>8.3333333333333329E-2</v>
      </c>
      <c r="I87" s="26">
        <f>G87+H87</f>
        <v>42.608666666666672</v>
      </c>
      <c r="J87" s="27">
        <f>$J$4*1.29</f>
        <v>80038.849800000011</v>
      </c>
      <c r="K87" s="27">
        <f>I87*J87</f>
        <v>3410348.6715116007</v>
      </c>
      <c r="L87" s="27">
        <f>K87*0.3878</f>
        <v>1322533.2148121987</v>
      </c>
      <c r="M87" s="27">
        <v>0</v>
      </c>
      <c r="N87" s="27">
        <f>K87+L87+M87</f>
        <v>4732881.8863237994</v>
      </c>
      <c r="O87" s="27">
        <v>0</v>
      </c>
      <c r="P87" s="27">
        <f>IF(O87=0,N87,O87)</f>
        <v>4732881.8863237994</v>
      </c>
    </row>
    <row r="88" spans="1:16" ht="13.5" customHeight="1" x14ac:dyDescent="0.2">
      <c r="A88" s="24" t="s">
        <v>146</v>
      </c>
      <c r="B88" s="25">
        <v>52004</v>
      </c>
      <c r="C88" s="21">
        <v>283.81</v>
      </c>
      <c r="D88" s="21">
        <v>0</v>
      </c>
      <c r="E88" s="26">
        <v>0</v>
      </c>
      <c r="F88" s="26">
        <f>IF((C88+D88)&lt;200,12,IF((C88+D88)&gt;600,15,((C88+D88)*0.0075)+10.5))</f>
        <v>12.628575</v>
      </c>
      <c r="G88" s="26">
        <f>(C88+D88)/F88</f>
        <v>22.473636178270311</v>
      </c>
      <c r="H88" s="26">
        <f>E88/F88</f>
        <v>0</v>
      </c>
      <c r="I88" s="26">
        <f>G88+H88</f>
        <v>22.473636178270311</v>
      </c>
      <c r="J88" s="27">
        <f>$J$4*1.29</f>
        <v>80038.849800000011</v>
      </c>
      <c r="K88" s="27">
        <f>I88*J88</f>
        <v>1798763.9905324236</v>
      </c>
      <c r="L88" s="27">
        <f>K88*0.3878</f>
        <v>697560.6755284738</v>
      </c>
      <c r="M88" s="27">
        <v>0</v>
      </c>
      <c r="N88" s="27">
        <f>K88+L88+M88</f>
        <v>2496324.6660608975</v>
      </c>
      <c r="O88" s="27">
        <v>0</v>
      </c>
      <c r="P88" s="27">
        <f>IF(O88=0,N88,O88)</f>
        <v>2496324.6660608975</v>
      </c>
    </row>
    <row r="89" spans="1:16" ht="13.5" customHeight="1" x14ac:dyDescent="0.2">
      <c r="A89" s="24" t="s">
        <v>117</v>
      </c>
      <c r="B89" s="25">
        <v>41004</v>
      </c>
      <c r="C89" s="21">
        <v>1125.97</v>
      </c>
      <c r="D89" s="21">
        <v>0</v>
      </c>
      <c r="E89" s="26">
        <v>2.25</v>
      </c>
      <c r="F89" s="26">
        <f>IF((C89+D89)&lt;200,12,IF((C89+D89)&gt;600,15,((C89+D89)*0.0075)+10.5))</f>
        <v>15</v>
      </c>
      <c r="G89" s="26">
        <f>(C89+D89)/F89</f>
        <v>75.064666666666668</v>
      </c>
      <c r="H89" s="26">
        <f>E89/F89</f>
        <v>0.15</v>
      </c>
      <c r="I89" s="26">
        <f>G89+H89</f>
        <v>75.214666666666673</v>
      </c>
      <c r="J89" s="27">
        <f>$J$4*1.29</f>
        <v>80038.849800000011</v>
      </c>
      <c r="K89" s="27">
        <f>I89*J89</f>
        <v>6020095.4080904014</v>
      </c>
      <c r="L89" s="27">
        <f>K89*0.3878</f>
        <v>2334592.9992574574</v>
      </c>
      <c r="M89" s="27">
        <v>0</v>
      </c>
      <c r="N89" s="27">
        <f>K89+L89+M89</f>
        <v>8354688.4073478589</v>
      </c>
      <c r="O89" s="27">
        <v>0</v>
      </c>
      <c r="P89" s="27">
        <f>IF(O89=0,N89,O89)</f>
        <v>8354688.4073478589</v>
      </c>
    </row>
    <row r="90" spans="1:16" ht="13.5" customHeight="1" x14ac:dyDescent="0.2">
      <c r="A90" s="24" t="s">
        <v>124</v>
      </c>
      <c r="B90" s="25">
        <v>44002</v>
      </c>
      <c r="C90" s="21">
        <v>195</v>
      </c>
      <c r="D90" s="21">
        <v>0</v>
      </c>
      <c r="E90" s="26">
        <v>6</v>
      </c>
      <c r="F90" s="26">
        <f>IF((C90+D90)&lt;200,12,IF((C90+D90)&gt;600,15,((C90+D90)*0.0075)+10.5))</f>
        <v>12</v>
      </c>
      <c r="G90" s="26">
        <f>(C90+D90)/F90</f>
        <v>16.25</v>
      </c>
      <c r="H90" s="26">
        <f>E90/F90</f>
        <v>0.5</v>
      </c>
      <c r="I90" s="26">
        <f>G90+H90</f>
        <v>16.75</v>
      </c>
      <c r="J90" s="27">
        <f>$J$4*1.29</f>
        <v>80038.849800000011</v>
      </c>
      <c r="K90" s="27">
        <f>I90*J90</f>
        <v>1340650.7341500001</v>
      </c>
      <c r="L90" s="27">
        <f>K90*0.3878</f>
        <v>519904.35470337002</v>
      </c>
      <c r="M90" s="27">
        <v>0</v>
      </c>
      <c r="N90" s="27">
        <f>K90+L90+M90</f>
        <v>1860555.0888533702</v>
      </c>
      <c r="O90" s="27">
        <v>0</v>
      </c>
      <c r="P90" s="27">
        <f>IF(O90=0,N90,O90)</f>
        <v>1860555.0888533702</v>
      </c>
    </row>
    <row r="91" spans="1:16" ht="13.5" customHeight="1" x14ac:dyDescent="0.2">
      <c r="A91" s="24" t="s">
        <v>119</v>
      </c>
      <c r="B91" s="25">
        <v>42001</v>
      </c>
      <c r="C91" s="21">
        <v>309</v>
      </c>
      <c r="D91" s="21">
        <v>0</v>
      </c>
      <c r="E91" s="26">
        <v>0</v>
      </c>
      <c r="F91" s="26">
        <f>IF((C91+D91)&lt;200,12,IF((C91+D91)&gt;600,15,((C91+D91)*0.0075)+10.5))</f>
        <v>12.817499999999999</v>
      </c>
      <c r="G91" s="26">
        <f>(C91+D91)/F91</f>
        <v>24.107665301345818</v>
      </c>
      <c r="H91" s="26">
        <f>E91/F91</f>
        <v>0</v>
      </c>
      <c r="I91" s="26">
        <f>G91+H91</f>
        <v>24.107665301345818</v>
      </c>
      <c r="J91" s="27">
        <f>$J$4*1.29</f>
        <v>80038.849800000011</v>
      </c>
      <c r="K91" s="27">
        <f>I91*J91</f>
        <v>1929549.8020830899</v>
      </c>
      <c r="L91" s="27">
        <f>K91*0.3878</f>
        <v>748279.4132478222</v>
      </c>
      <c r="M91" s="27">
        <v>0</v>
      </c>
      <c r="N91" s="27">
        <f>K91+L91+M91</f>
        <v>2677829.2153309123</v>
      </c>
      <c r="O91" s="27">
        <v>0</v>
      </c>
      <c r="P91" s="27">
        <f>IF(O91=0,N91,O91)</f>
        <v>2677829.2153309123</v>
      </c>
    </row>
    <row r="92" spans="1:16" ht="13.5" customHeight="1" x14ac:dyDescent="0.2">
      <c r="A92" s="24" t="s">
        <v>111</v>
      </c>
      <c r="B92" s="25">
        <v>39002</v>
      </c>
      <c r="C92" s="21">
        <v>1172.18</v>
      </c>
      <c r="D92" s="21">
        <v>0.5</v>
      </c>
      <c r="E92" s="26">
        <v>12.25</v>
      </c>
      <c r="F92" s="26">
        <f>IF((C92+D92)&lt;200,12,IF((C92+D92)&gt;600,15,((C92+D92)*0.0075)+10.5))</f>
        <v>15</v>
      </c>
      <c r="G92" s="26">
        <f>(C92+D92)/F92</f>
        <v>78.178666666666672</v>
      </c>
      <c r="H92" s="26">
        <f>E92/F92</f>
        <v>0.81666666666666665</v>
      </c>
      <c r="I92" s="26">
        <f>G92+H92</f>
        <v>78.995333333333335</v>
      </c>
      <c r="J92" s="27">
        <f>$J$4*1.29</f>
        <v>80038.849800000011</v>
      </c>
      <c r="K92" s="27">
        <f>I92*J92</f>
        <v>6322695.619567601</v>
      </c>
      <c r="L92" s="27">
        <f>K92*0.3878</f>
        <v>2451941.3612683155</v>
      </c>
      <c r="M92" s="27">
        <v>0</v>
      </c>
      <c r="N92" s="27">
        <f>K92+L92+M92</f>
        <v>8774636.9808359165</v>
      </c>
      <c r="O92" s="27">
        <v>0</v>
      </c>
      <c r="P92" s="27">
        <f>IF(O92=0,N92,O92)</f>
        <v>8774636.9808359165</v>
      </c>
    </row>
    <row r="93" spans="1:16" ht="13.5" customHeight="1" x14ac:dyDescent="0.2">
      <c r="A93" s="24" t="s">
        <v>164</v>
      </c>
      <c r="B93" s="25">
        <v>60003</v>
      </c>
      <c r="C93" s="21">
        <v>203</v>
      </c>
      <c r="D93" s="21">
        <v>0</v>
      </c>
      <c r="E93" s="26">
        <v>1.75</v>
      </c>
      <c r="F93" s="26">
        <f>IF((C93+D93)&lt;200,12,IF((C93+D93)&gt;600,15,((C93+D93)*0.0075)+10.5))</f>
        <v>12.022500000000001</v>
      </c>
      <c r="G93" s="26">
        <f>(C93+D93)/F93</f>
        <v>16.885007278020378</v>
      </c>
      <c r="H93" s="26">
        <f>E93/F93</f>
        <v>0.14556040756914118</v>
      </c>
      <c r="I93" s="26">
        <f>G93+H93</f>
        <v>17.030567685589521</v>
      </c>
      <c r="J93" s="27">
        <f>$J$4*1.29</f>
        <v>80038.849800000011</v>
      </c>
      <c r="K93" s="27">
        <f>I93*J93</f>
        <v>1363107.0489956334</v>
      </c>
      <c r="L93" s="27">
        <f>K93*0.3878</f>
        <v>528612.91360050661</v>
      </c>
      <c r="M93" s="27">
        <v>0</v>
      </c>
      <c r="N93" s="27">
        <f>K93+L93+M93</f>
        <v>1891719.9625961399</v>
      </c>
      <c r="O93" s="27">
        <v>0</v>
      </c>
      <c r="P93" s="27">
        <f>IF(O93=0,N93,O93)</f>
        <v>1891719.9625961399</v>
      </c>
    </row>
    <row r="94" spans="1:16" ht="13.5" customHeight="1" x14ac:dyDescent="0.2">
      <c r="A94" s="24" t="s">
        <v>122</v>
      </c>
      <c r="B94" s="25">
        <v>43007</v>
      </c>
      <c r="C94" s="21">
        <v>421.63</v>
      </c>
      <c r="D94" s="21">
        <v>0</v>
      </c>
      <c r="E94" s="26">
        <v>2.25</v>
      </c>
      <c r="F94" s="26">
        <f>IF((C94+D94)&lt;200,12,IF((C94+D94)&gt;600,15,((C94+D94)*0.0075)+10.5))</f>
        <v>13.662224999999999</v>
      </c>
      <c r="G94" s="26">
        <f>(C94+D94)/F94</f>
        <v>30.861005436522969</v>
      </c>
      <c r="H94" s="26">
        <f>E94/F94</f>
        <v>0.16468766983415953</v>
      </c>
      <c r="I94" s="26">
        <f>G94+H94</f>
        <v>31.025693106357128</v>
      </c>
      <c r="J94" s="27">
        <f>$J$4*1.29</f>
        <v>80038.849800000011</v>
      </c>
      <c r="K94" s="27">
        <f>I94*J94</f>
        <v>2483260.7904806137</v>
      </c>
      <c r="L94" s="27">
        <f>K94*0.3878</f>
        <v>963008.53454838193</v>
      </c>
      <c r="M94" s="27">
        <v>0</v>
      </c>
      <c r="N94" s="27">
        <f>K94+L94+M94</f>
        <v>3446269.3250289955</v>
      </c>
      <c r="O94" s="27">
        <v>0</v>
      </c>
      <c r="P94" s="27">
        <f>IF(O94=0,N94,O94)</f>
        <v>3446269.3250289955</v>
      </c>
    </row>
    <row r="95" spans="1:16" ht="13.5" customHeight="1" x14ac:dyDescent="0.2">
      <c r="A95" s="24" t="s">
        <v>63</v>
      </c>
      <c r="B95" s="25">
        <v>15001</v>
      </c>
      <c r="C95" s="21">
        <v>122</v>
      </c>
      <c r="D95" s="21">
        <v>0</v>
      </c>
      <c r="E95" s="26">
        <v>0</v>
      </c>
      <c r="F95" s="26">
        <f>IF((C95+D95)&lt;200,12,IF((C95+D95)&gt;600,15,((C95+D95)*0.0075)+10.5))</f>
        <v>12</v>
      </c>
      <c r="G95" s="26">
        <f>(C95+D95)/F95</f>
        <v>10.166666666666666</v>
      </c>
      <c r="H95" s="26">
        <f>E95/F95</f>
        <v>0</v>
      </c>
      <c r="I95" s="26">
        <f>G95+H95</f>
        <v>10.166666666666666</v>
      </c>
      <c r="J95" s="27">
        <f>$J$4*1.29</f>
        <v>80038.849800000011</v>
      </c>
      <c r="K95" s="27">
        <f>I95*J95</f>
        <v>813728.30630000005</v>
      </c>
      <c r="L95" s="27">
        <f>K95*0.3878</f>
        <v>315563.83718313999</v>
      </c>
      <c r="M95" s="27">
        <v>0</v>
      </c>
      <c r="N95" s="27">
        <f>K95+L95+M95</f>
        <v>1129292.14348314</v>
      </c>
      <c r="O95" s="27">
        <v>0</v>
      </c>
      <c r="P95" s="27">
        <f>IF(O95=0,N95,O95)</f>
        <v>1129292.14348314</v>
      </c>
    </row>
    <row r="96" spans="1:16" ht="13.5" customHeight="1" x14ac:dyDescent="0.2">
      <c r="A96" s="24" t="s">
        <v>64</v>
      </c>
      <c r="B96" s="25">
        <v>15002</v>
      </c>
      <c r="C96" s="21">
        <v>429.4</v>
      </c>
      <c r="D96" s="21">
        <v>0</v>
      </c>
      <c r="E96" s="26">
        <v>0.25</v>
      </c>
      <c r="F96" s="26">
        <f>IF((C96+D96)&lt;200,12,IF((C96+D96)&gt;600,15,((C96+D96)*0.0075)+10.5))</f>
        <v>13.720499999999999</v>
      </c>
      <c r="G96" s="26">
        <f>(C96+D96)/F96</f>
        <v>31.296235559928572</v>
      </c>
      <c r="H96" s="26">
        <f>E96/F96</f>
        <v>1.8220910316679422E-2</v>
      </c>
      <c r="I96" s="26">
        <f>G96+H96</f>
        <v>31.314456470245251</v>
      </c>
      <c r="J96" s="27">
        <f>$J$4*1.29</f>
        <v>80038.849800000011</v>
      </c>
      <c r="K96" s="27">
        <f>I96*J96</f>
        <v>2506373.077990598</v>
      </c>
      <c r="L96" s="27">
        <f>K96*0.3878</f>
        <v>971971.47964475385</v>
      </c>
      <c r="M96" s="27">
        <v>0</v>
      </c>
      <c r="N96" s="27">
        <f>K96+L96+M96</f>
        <v>3478344.557635352</v>
      </c>
      <c r="O96" s="27">
        <v>0</v>
      </c>
      <c r="P96" s="27">
        <f>IF(O96=0,N96,O96)</f>
        <v>3478344.557635352</v>
      </c>
    </row>
    <row r="97" spans="1:16" ht="13.5" customHeight="1" x14ac:dyDescent="0.2">
      <c r="A97" s="24" t="s">
        <v>127</v>
      </c>
      <c r="B97" s="25">
        <v>46001</v>
      </c>
      <c r="C97" s="21">
        <v>3028.77</v>
      </c>
      <c r="D97" s="21">
        <v>1.2000000000000002</v>
      </c>
      <c r="E97" s="26">
        <v>1.5</v>
      </c>
      <c r="F97" s="26">
        <f>IF((C97+D97)&lt;200,12,IF((C97+D97)&gt;600,15,((C97+D97)*0.0075)+10.5))</f>
        <v>15</v>
      </c>
      <c r="G97" s="26">
        <f>(C97+D97)/F97</f>
        <v>201.99799999999999</v>
      </c>
      <c r="H97" s="26">
        <f>E97/F97</f>
        <v>0.1</v>
      </c>
      <c r="I97" s="26">
        <f>G97+H97</f>
        <v>202.09799999999998</v>
      </c>
      <c r="J97" s="27">
        <f>$J$4*1.29</f>
        <v>80038.849800000011</v>
      </c>
      <c r="K97" s="27">
        <f>I97*J97</f>
        <v>16175691.466880402</v>
      </c>
      <c r="L97" s="27">
        <f>K97*0.3878</f>
        <v>6272933.1508562192</v>
      </c>
      <c r="M97" s="27">
        <v>0</v>
      </c>
      <c r="N97" s="27">
        <f>K97+L97+M97</f>
        <v>22448624.617736623</v>
      </c>
      <c r="O97" s="27">
        <v>0</v>
      </c>
      <c r="P97" s="27">
        <f>IF(O97=0,N97,O97)</f>
        <v>22448624.617736623</v>
      </c>
    </row>
    <row r="98" spans="1:16" ht="13.5" customHeight="1" x14ac:dyDescent="0.2">
      <c r="A98" s="24" t="s">
        <v>100</v>
      </c>
      <c r="B98" s="25">
        <v>33002</v>
      </c>
      <c r="C98" s="21">
        <v>252</v>
      </c>
      <c r="D98" s="21">
        <v>0</v>
      </c>
      <c r="E98" s="26">
        <v>8.25</v>
      </c>
      <c r="F98" s="26">
        <f>IF((C98+D98)&lt;200,12,IF((C98+D98)&gt;600,15,((C98+D98)*0.0075)+10.5))</f>
        <v>12.39</v>
      </c>
      <c r="G98" s="26">
        <f>(C98+D98)/F98</f>
        <v>20.338983050847457</v>
      </c>
      <c r="H98" s="26">
        <f>E98/F98</f>
        <v>0.66585956416464886</v>
      </c>
      <c r="I98" s="26">
        <f>G98+H98</f>
        <v>21.004842615012105</v>
      </c>
      <c r="J98" s="27">
        <f>$J$4*1.29</f>
        <v>80038.849800000011</v>
      </c>
      <c r="K98" s="27">
        <f>I98*J98</f>
        <v>1681203.4431355933</v>
      </c>
      <c r="L98" s="27">
        <f>K98*0.3878</f>
        <v>651970.69524798309</v>
      </c>
      <c r="M98" s="27">
        <v>0</v>
      </c>
      <c r="N98" s="27">
        <f>K98+L98+M98</f>
        <v>2333174.1383835766</v>
      </c>
      <c r="O98" s="27">
        <v>0</v>
      </c>
      <c r="P98" s="27">
        <f>IF(O98=0,N98,O98)</f>
        <v>2333174.1383835766</v>
      </c>
    </row>
    <row r="99" spans="1:16" ht="13.5" customHeight="1" x14ac:dyDescent="0.2">
      <c r="A99" s="24" t="s">
        <v>86</v>
      </c>
      <c r="B99" s="25">
        <v>25004</v>
      </c>
      <c r="C99" s="21">
        <v>974.83</v>
      </c>
      <c r="D99" s="21">
        <v>0.2</v>
      </c>
      <c r="E99" s="26">
        <v>16</v>
      </c>
      <c r="F99" s="26">
        <f>IF((C99+D99)&lt;200,12,IF((C99+D99)&gt;600,15,((C99+D99)*0.0075)+10.5))</f>
        <v>15</v>
      </c>
      <c r="G99" s="26">
        <f>(C99+D99)/F99</f>
        <v>65.00200000000001</v>
      </c>
      <c r="H99" s="26">
        <f>E99/F99</f>
        <v>1.0666666666666667</v>
      </c>
      <c r="I99" s="26">
        <f>G99+H99</f>
        <v>66.068666666666672</v>
      </c>
      <c r="J99" s="27">
        <f>$J$4*1.29</f>
        <v>80038.849800000011</v>
      </c>
      <c r="K99" s="27">
        <f>I99*J99</f>
        <v>5288060.0878196014</v>
      </c>
      <c r="L99" s="27">
        <f>K99*0.3878</f>
        <v>2050709.7020564412</v>
      </c>
      <c r="M99" s="27">
        <v>0</v>
      </c>
      <c r="N99" s="27">
        <f>K99+L99+M99</f>
        <v>7338769.7898760429</v>
      </c>
      <c r="O99" s="27">
        <v>0</v>
      </c>
      <c r="P99" s="27">
        <f>IF(O99=0,N99,O99)</f>
        <v>7338769.7898760429</v>
      </c>
    </row>
    <row r="100" spans="1:16" ht="14.25" customHeight="1" x14ac:dyDescent="0.2">
      <c r="A100" s="24" t="s">
        <v>94</v>
      </c>
      <c r="B100" s="25">
        <v>29004</v>
      </c>
      <c r="C100" s="21">
        <v>483.54</v>
      </c>
      <c r="D100" s="21">
        <v>0</v>
      </c>
      <c r="E100" s="26">
        <v>5.75</v>
      </c>
      <c r="F100" s="26">
        <f>IF((C100+D100)&lt;200,12,IF((C100+D100)&gt;600,15,((C100+D100)*0.0075)+10.5))</f>
        <v>14.12655</v>
      </c>
      <c r="G100" s="26">
        <f>(C100+D100)/F100</f>
        <v>34.229164233305376</v>
      </c>
      <c r="H100" s="26">
        <f>E100/F100</f>
        <v>0.4070349802322577</v>
      </c>
      <c r="I100" s="26">
        <f>G100+H100</f>
        <v>34.636199213537637</v>
      </c>
      <c r="J100" s="27">
        <f>$J$4*1.29</f>
        <v>80038.849800000011</v>
      </c>
      <c r="K100" s="27">
        <f>I100*J100</f>
        <v>2772241.5464952174</v>
      </c>
      <c r="L100" s="27">
        <f>K100*0.3878</f>
        <v>1075075.2717308453</v>
      </c>
      <c r="M100" s="27">
        <v>0</v>
      </c>
      <c r="N100" s="27">
        <f>K100+L100+M100</f>
        <v>3847316.8182260627</v>
      </c>
      <c r="O100" s="27">
        <v>0</v>
      </c>
      <c r="P100" s="27">
        <f>IF(O100=0,N100,O100)</f>
        <v>3847316.8182260627</v>
      </c>
    </row>
    <row r="101" spans="1:16" ht="13.5" customHeight="1" x14ac:dyDescent="0.2">
      <c r="A101" s="24" t="s">
        <v>69</v>
      </c>
      <c r="B101" s="25">
        <v>17002</v>
      </c>
      <c r="C101" s="21">
        <v>2636.43</v>
      </c>
      <c r="D101" s="21">
        <v>0</v>
      </c>
      <c r="E101" s="26">
        <v>29.25</v>
      </c>
      <c r="F101" s="26">
        <f>IF((C101+D101)&lt;200,12,IF((C101+D101)&gt;600,15,((C101+D101)*0.0075)+10.5))</f>
        <v>15</v>
      </c>
      <c r="G101" s="26">
        <f>(C101+D101)/F101</f>
        <v>175.762</v>
      </c>
      <c r="H101" s="26">
        <f>E101/F101</f>
        <v>1.95</v>
      </c>
      <c r="I101" s="26">
        <f>G101+H101</f>
        <v>177.71199999999999</v>
      </c>
      <c r="J101" s="27">
        <f>$J$4*1.29</f>
        <v>80038.849800000011</v>
      </c>
      <c r="K101" s="27">
        <f>I101*J101</f>
        <v>14223864.075657601</v>
      </c>
      <c r="L101" s="27">
        <f>K101*0.3878</f>
        <v>5516014.488540017</v>
      </c>
      <c r="M101" s="27">
        <v>0</v>
      </c>
      <c r="N101" s="27">
        <f>K101+L101+M101</f>
        <v>19739878.564197619</v>
      </c>
      <c r="O101" s="27">
        <v>0</v>
      </c>
      <c r="P101" s="27">
        <f>IF(O101=0,N101,O101)</f>
        <v>19739878.564197619</v>
      </c>
    </row>
    <row r="102" spans="1:16" ht="13.5" customHeight="1" x14ac:dyDescent="0.2">
      <c r="A102" s="24" t="s">
        <v>172</v>
      </c>
      <c r="B102" s="25">
        <v>62006</v>
      </c>
      <c r="C102" s="21">
        <v>598.72</v>
      </c>
      <c r="D102" s="21">
        <v>0.1</v>
      </c>
      <c r="E102" s="26">
        <v>0</v>
      </c>
      <c r="F102" s="26">
        <f>IF((C102+D102)&lt;200,12,IF((C102+D102)&gt;600,15,((C102+D102)*0.0075)+10.5))</f>
        <v>14.991150000000001</v>
      </c>
      <c r="G102" s="26">
        <f>(C102+D102)/F102</f>
        <v>39.944900824819975</v>
      </c>
      <c r="H102" s="26">
        <f>E102/F102</f>
        <v>0</v>
      </c>
      <c r="I102" s="26">
        <f>G102+H102</f>
        <v>39.944900824819975</v>
      </c>
      <c r="J102" s="27">
        <f>$J$4*1.29</f>
        <v>80038.849800000011</v>
      </c>
      <c r="K102" s="27">
        <f>I102*J102</f>
        <v>3197143.9173936625</v>
      </c>
      <c r="L102" s="27">
        <f>K102*0.3878</f>
        <v>1239852.4111652623</v>
      </c>
      <c r="M102" s="27">
        <v>0</v>
      </c>
      <c r="N102" s="27">
        <f>K102+L102+M102</f>
        <v>4436996.3285589246</v>
      </c>
      <c r="O102" s="27">
        <v>0</v>
      </c>
      <c r="P102" s="27">
        <f>IF(O102=0,N102,O102)</f>
        <v>4436996.3285589246</v>
      </c>
    </row>
    <row r="103" spans="1:16" ht="13.5" customHeight="1" x14ac:dyDescent="0.2">
      <c r="A103" s="24" t="s">
        <v>121</v>
      </c>
      <c r="B103" s="25">
        <v>43002</v>
      </c>
      <c r="C103" s="21">
        <v>257</v>
      </c>
      <c r="D103" s="21">
        <v>0</v>
      </c>
      <c r="E103" s="26">
        <v>3.25</v>
      </c>
      <c r="F103" s="26">
        <f>IF((C103+D103)&lt;200,12,IF((C103+D103)&gt;600,15,((C103+D103)*0.0075)+10.5))</f>
        <v>12.4275</v>
      </c>
      <c r="G103" s="26">
        <f>(C103+D103)/F103</f>
        <v>20.679943673305171</v>
      </c>
      <c r="H103" s="26">
        <f>E103/F103</f>
        <v>0.26151679742506539</v>
      </c>
      <c r="I103" s="26">
        <f>G103+H103</f>
        <v>20.941460470730238</v>
      </c>
      <c r="J103" s="27">
        <f>$J$4*1.29</f>
        <v>80038.849800000011</v>
      </c>
      <c r="K103" s="27">
        <f>I103*J103</f>
        <v>1676130.4092094151</v>
      </c>
      <c r="L103" s="27">
        <f>K103*0.3878</f>
        <v>650003.37269141118</v>
      </c>
      <c r="M103" s="27">
        <v>0</v>
      </c>
      <c r="N103" s="27">
        <f>K103+L103+M103</f>
        <v>2326133.7819008264</v>
      </c>
      <c r="O103" s="27">
        <v>0</v>
      </c>
      <c r="P103" s="27">
        <f>IF(O103=0,N103,O103)</f>
        <v>2326133.7819008264</v>
      </c>
    </row>
    <row r="104" spans="1:16" ht="13.5" customHeight="1" x14ac:dyDescent="0.2">
      <c r="A104" s="24" t="s">
        <v>70</v>
      </c>
      <c r="B104" s="25">
        <v>17003</v>
      </c>
      <c r="C104" s="21">
        <v>244</v>
      </c>
      <c r="D104" s="21">
        <v>0</v>
      </c>
      <c r="E104" s="26">
        <v>0.25</v>
      </c>
      <c r="F104" s="26">
        <f>IF((C104+D104)&lt;200,12,IF((C104+D104)&gt;600,15,((C104+D104)*0.0075)+10.5))</f>
        <v>12.33</v>
      </c>
      <c r="G104" s="26">
        <f>(C104+D104)/F104</f>
        <v>19.789132197891323</v>
      </c>
      <c r="H104" s="26">
        <f>E104/F104</f>
        <v>2.02757502027575E-2</v>
      </c>
      <c r="I104" s="26">
        <f>G104+H104</f>
        <v>19.80940794809408</v>
      </c>
      <c r="J104" s="27">
        <f>$J$4*1.29</f>
        <v>80038.849800000011</v>
      </c>
      <c r="K104" s="27">
        <f>I104*J104</f>
        <v>1585522.2273844285</v>
      </c>
      <c r="L104" s="27">
        <f>K104*0.3878</f>
        <v>614865.51977968134</v>
      </c>
      <c r="M104" s="27">
        <v>0</v>
      </c>
      <c r="N104" s="27">
        <f>K104+L104+M104</f>
        <v>2200387.7471641097</v>
      </c>
      <c r="O104" s="27">
        <v>0</v>
      </c>
      <c r="P104" s="27">
        <f>IF(O104=0,N104,O104)</f>
        <v>2200387.7471641097</v>
      </c>
    </row>
    <row r="105" spans="1:16" ht="13.5" customHeight="1" x14ac:dyDescent="0.2">
      <c r="A105" s="24" t="s">
        <v>142</v>
      </c>
      <c r="B105" s="25">
        <v>51003</v>
      </c>
      <c r="C105" s="21">
        <v>280.08</v>
      </c>
      <c r="D105" s="21">
        <v>0</v>
      </c>
      <c r="E105" s="26">
        <v>0</v>
      </c>
      <c r="F105" s="26">
        <f>IF((C105+D105)&lt;200,12,IF((C105+D105)&gt;600,15,((C105+D105)*0.0075)+10.5))</f>
        <v>12.6006</v>
      </c>
      <c r="G105" s="26">
        <f>(C105+D105)/F105</f>
        <v>22.227512975572591</v>
      </c>
      <c r="H105" s="26">
        <f>E105/F105</f>
        <v>0</v>
      </c>
      <c r="I105" s="26">
        <f>G105+H105</f>
        <v>22.227512975572591</v>
      </c>
      <c r="J105" s="27">
        <f>$J$4*1.29</f>
        <v>80038.849800000011</v>
      </c>
      <c r="K105" s="27">
        <f>I105*J105</f>
        <v>1779064.5724794059</v>
      </c>
      <c r="L105" s="27">
        <f>K105*0.3878</f>
        <v>689921.24120751361</v>
      </c>
      <c r="M105" s="27">
        <v>0</v>
      </c>
      <c r="N105" s="27">
        <f>K105+L105+M105</f>
        <v>2468985.8136869194</v>
      </c>
      <c r="O105" s="27">
        <v>0</v>
      </c>
      <c r="P105" s="27">
        <f>IF(O105=0,N105,O105)</f>
        <v>2468985.8136869194</v>
      </c>
    </row>
    <row r="106" spans="1:16" ht="13.5" customHeight="1" x14ac:dyDescent="0.2">
      <c r="A106" s="24" t="s">
        <v>50</v>
      </c>
      <c r="B106" s="25">
        <v>9002</v>
      </c>
      <c r="C106" s="21">
        <v>215</v>
      </c>
      <c r="D106" s="21">
        <v>0.8</v>
      </c>
      <c r="E106" s="26">
        <v>0</v>
      </c>
      <c r="F106" s="26">
        <f>IF((C106+D106)&lt;200,12,IF((C106+D106)&gt;600,15,((C106+D106)*0.0075)+10.5))</f>
        <v>12.118500000000001</v>
      </c>
      <c r="G106" s="26">
        <f>(C106+D106)/F106</f>
        <v>17.807484424640013</v>
      </c>
      <c r="H106" s="26">
        <f>E106/F106</f>
        <v>0</v>
      </c>
      <c r="I106" s="26">
        <f>G106+H106</f>
        <v>17.807484424640013</v>
      </c>
      <c r="J106" s="27">
        <f>$J$4*1.29</f>
        <v>80038.849800000011</v>
      </c>
      <c r="K106" s="27">
        <f>I106*J106</f>
        <v>1425290.5711796016</v>
      </c>
      <c r="L106" s="27">
        <f>K106*0.3878</f>
        <v>552727.68350344943</v>
      </c>
      <c r="M106" s="27">
        <v>0</v>
      </c>
      <c r="N106" s="27">
        <f>K106+L106+M106</f>
        <v>1978018.254683051</v>
      </c>
      <c r="O106" s="27">
        <v>0</v>
      </c>
      <c r="P106" s="27">
        <f>IF(O106=0,N106,O106)</f>
        <v>1978018.254683051</v>
      </c>
    </row>
    <row r="107" spans="1:16" ht="13.5" customHeight="1" x14ac:dyDescent="0.2">
      <c r="A107" s="24" t="s">
        <v>158</v>
      </c>
      <c r="B107" s="25">
        <v>56007</v>
      </c>
      <c r="C107" s="21">
        <v>374.1</v>
      </c>
      <c r="D107" s="21">
        <v>0</v>
      </c>
      <c r="E107" s="26">
        <v>4.25</v>
      </c>
      <c r="F107" s="26">
        <f>IF((C107+D107)&lt;200,12,IF((C107+D107)&gt;600,15,((C107+D107)*0.0075)+10.5))</f>
        <v>13.30575</v>
      </c>
      <c r="G107" s="26">
        <f>(C107+D107)/F107</f>
        <v>28.115664280480246</v>
      </c>
      <c r="H107" s="26">
        <f>E107/F107</f>
        <v>0.319410781053304</v>
      </c>
      <c r="I107" s="26">
        <f>G107+H107</f>
        <v>28.435075061533549</v>
      </c>
      <c r="J107" s="27">
        <f>$J$4*1.29</f>
        <v>80038.849800000011</v>
      </c>
      <c r="K107" s="27">
        <f>I107*J107</f>
        <v>2275910.7019018098</v>
      </c>
      <c r="L107" s="27">
        <f>K107*0.3878</f>
        <v>882598.1701975218</v>
      </c>
      <c r="M107" s="27">
        <v>0</v>
      </c>
      <c r="N107" s="27">
        <f>K107+L107+M107</f>
        <v>3158508.8720993316</v>
      </c>
      <c r="O107" s="27">
        <v>0</v>
      </c>
      <c r="P107" s="27">
        <f>IF(O107=0,N107,O107)</f>
        <v>3158508.8720993316</v>
      </c>
    </row>
    <row r="108" spans="1:16" ht="13.5" customHeight="1" x14ac:dyDescent="0.2">
      <c r="A108" s="24" t="s">
        <v>83</v>
      </c>
      <c r="B108" s="25">
        <v>23003</v>
      </c>
      <c r="C108" s="21">
        <v>113</v>
      </c>
      <c r="D108" s="21">
        <v>0</v>
      </c>
      <c r="E108" s="26">
        <v>0</v>
      </c>
      <c r="F108" s="26">
        <f>IF((C108+D108)&lt;200,12,IF((C108+D108)&gt;600,15,((C108+D108)*0.0075)+10.5))</f>
        <v>12</v>
      </c>
      <c r="G108" s="26">
        <f>(C108+D108)/F108</f>
        <v>9.4166666666666661</v>
      </c>
      <c r="H108" s="26">
        <f>E108/F108</f>
        <v>0</v>
      </c>
      <c r="I108" s="26">
        <f>G108+H108</f>
        <v>9.4166666666666661</v>
      </c>
      <c r="J108" s="27">
        <f>$J$4*1.29</f>
        <v>80038.849800000011</v>
      </c>
      <c r="K108" s="27">
        <f>I108*J108</f>
        <v>753699.16895000008</v>
      </c>
      <c r="L108" s="27">
        <f>K108*0.3878</f>
        <v>292284.53771881002</v>
      </c>
      <c r="M108" s="27">
        <v>0</v>
      </c>
      <c r="N108" s="27">
        <f>K108+L108+M108</f>
        <v>1045983.7066688101</v>
      </c>
      <c r="O108" s="27">
        <v>0</v>
      </c>
      <c r="P108" s="27">
        <f>IF(O108=0,N108,O108)</f>
        <v>1045983.7066688101</v>
      </c>
    </row>
    <row r="109" spans="1:16" ht="13.5" customHeight="1" x14ac:dyDescent="0.2">
      <c r="A109" s="24" t="s">
        <v>176</v>
      </c>
      <c r="B109" s="25">
        <v>65001</v>
      </c>
      <c r="C109" s="21">
        <v>1632.22</v>
      </c>
      <c r="D109" s="21">
        <v>0.1</v>
      </c>
      <c r="E109" s="26">
        <v>0.5</v>
      </c>
      <c r="F109" s="26">
        <f>IF((C109+D109)&lt;200,12,IF((C109+D109)&gt;600,15,((C109+D109)*0.0075)+10.5))</f>
        <v>15</v>
      </c>
      <c r="G109" s="26">
        <f>(C109+D109)/F109</f>
        <v>108.82133333333333</v>
      </c>
      <c r="H109" s="26">
        <f>E109/F109</f>
        <v>3.3333333333333333E-2</v>
      </c>
      <c r="I109" s="26">
        <f>G109+H109</f>
        <v>108.85466666666666</v>
      </c>
      <c r="J109" s="27">
        <f>$J$4*1.29</f>
        <v>80038.849800000011</v>
      </c>
      <c r="K109" s="27">
        <f>I109*J109</f>
        <v>8712602.3153624013</v>
      </c>
      <c r="L109" s="27">
        <f>K109*0.3878</f>
        <v>3378747.177897539</v>
      </c>
      <c r="M109" s="27">
        <v>0</v>
      </c>
      <c r="N109" s="27">
        <f>K109+L109+M109</f>
        <v>12091349.49325994</v>
      </c>
      <c r="O109" s="27">
        <v>0</v>
      </c>
      <c r="P109" s="27">
        <f>IF(O109=0,N109,O109)</f>
        <v>12091349.49325994</v>
      </c>
    </row>
    <row r="110" spans="1:16" ht="13.5" customHeight="1" x14ac:dyDescent="0.2">
      <c r="A110" s="24" t="s">
        <v>112</v>
      </c>
      <c r="B110" s="25">
        <v>39006</v>
      </c>
      <c r="C110" s="21">
        <v>274</v>
      </c>
      <c r="D110" s="21">
        <v>0</v>
      </c>
      <c r="E110" s="26">
        <v>6.75</v>
      </c>
      <c r="F110" s="26">
        <f>IF((C110+D110)&lt;200,12,IF((C110+D110)&gt;600,15,((C110+D110)*0.0075)+10.5))</f>
        <v>12.555</v>
      </c>
      <c r="G110" s="26">
        <f>(C110+D110)/F110</f>
        <v>21.823974512146556</v>
      </c>
      <c r="H110" s="26">
        <f>E110/F110</f>
        <v>0.5376344086021505</v>
      </c>
      <c r="I110" s="26">
        <f>G110+H110</f>
        <v>22.361608920748708</v>
      </c>
      <c r="J110" s="27">
        <f>$J$4*1.29</f>
        <v>80038.849800000011</v>
      </c>
      <c r="K110" s="27">
        <f>I110*J110</f>
        <v>1789797.4576941461</v>
      </c>
      <c r="L110" s="27">
        <f>K110*0.3878</f>
        <v>694083.4540937898</v>
      </c>
      <c r="M110" s="27">
        <v>0</v>
      </c>
      <c r="N110" s="27">
        <f>K110+L110+M110</f>
        <v>2483880.911787936</v>
      </c>
      <c r="O110" s="27">
        <v>0</v>
      </c>
      <c r="P110" s="27">
        <f>IF(O110=0,N110,O110)</f>
        <v>2483880.911787936</v>
      </c>
    </row>
    <row r="111" spans="1:16" ht="13.5" customHeight="1" x14ac:dyDescent="0.2">
      <c r="A111" s="24" t="s">
        <v>165</v>
      </c>
      <c r="B111" s="25">
        <v>60004</v>
      </c>
      <c r="C111" s="21">
        <v>453.78</v>
      </c>
      <c r="D111" s="21">
        <v>0</v>
      </c>
      <c r="E111" s="26">
        <v>3</v>
      </c>
      <c r="F111" s="26">
        <f>IF((C111+D111)&lt;200,12,IF((C111+D111)&gt;600,15,((C111+D111)*0.0075)+10.5))</f>
        <v>13.90335</v>
      </c>
      <c r="G111" s="26">
        <f>(C111+D111)/F111</f>
        <v>32.63817712997227</v>
      </c>
      <c r="H111" s="26">
        <f>E111/F111</f>
        <v>0.21577533472148799</v>
      </c>
      <c r="I111" s="26">
        <f>G111+H111</f>
        <v>32.853952464693755</v>
      </c>
      <c r="J111" s="27">
        <f>$J$4*1.29</f>
        <v>80038.849800000011</v>
      </c>
      <c r="K111" s="27">
        <f>I111*J111</f>
        <v>2629592.5666579637</v>
      </c>
      <c r="L111" s="27">
        <f>K111*0.3878</f>
        <v>1019755.9973499583</v>
      </c>
      <c r="M111" s="27">
        <v>0</v>
      </c>
      <c r="N111" s="27">
        <f>K111+L111+M111</f>
        <v>3649348.5640079221</v>
      </c>
      <c r="O111" s="27">
        <v>0</v>
      </c>
      <c r="P111" s="27">
        <f>IF(O111=0,N111,O111)</f>
        <v>3649348.5640079221</v>
      </c>
    </row>
    <row r="112" spans="1:16" ht="13.5" customHeight="1" x14ac:dyDescent="0.2">
      <c r="A112" s="24" t="s">
        <v>101</v>
      </c>
      <c r="B112" s="25">
        <v>33003</v>
      </c>
      <c r="C112" s="21">
        <v>535.20000000000005</v>
      </c>
      <c r="D112" s="21">
        <v>0.1</v>
      </c>
      <c r="E112" s="26">
        <v>5.5</v>
      </c>
      <c r="F112" s="42">
        <f>(((C112+D112-26.18))*0.0075)+10.5</f>
        <v>14.3184</v>
      </c>
      <c r="G112" s="26">
        <f>(C112+D112)/F112</f>
        <v>37.385462062800315</v>
      </c>
      <c r="H112" s="26">
        <f>E112/F112</f>
        <v>0.38412113085260924</v>
      </c>
      <c r="I112" s="26">
        <f>G112+H112</f>
        <v>37.769583193652927</v>
      </c>
      <c r="J112" s="27">
        <f>$J$4*1.29</f>
        <v>80038.849800000011</v>
      </c>
      <c r="K112" s="27">
        <f>I112*J112</f>
        <v>3023033.9962453912</v>
      </c>
      <c r="L112" s="27">
        <f>K112*0.3878</f>
        <v>1172332.5837439627</v>
      </c>
      <c r="M112" s="27">
        <v>0</v>
      </c>
      <c r="N112" s="27">
        <f>K112+L112+M112</f>
        <v>4195366.5799893541</v>
      </c>
      <c r="O112" s="27">
        <v>0</v>
      </c>
      <c r="P112" s="27">
        <f>IF(O112=0,N112,O112)</f>
        <v>4195366.5799893541</v>
      </c>
    </row>
    <row r="113" spans="1:17" ht="13.5" customHeight="1" x14ac:dyDescent="0.2">
      <c r="A113" s="24" t="s">
        <v>98</v>
      </c>
      <c r="B113" s="25">
        <v>32002</v>
      </c>
      <c r="C113" s="21">
        <v>2761.1</v>
      </c>
      <c r="D113" s="21">
        <v>0.1</v>
      </c>
      <c r="E113" s="26">
        <v>5.5</v>
      </c>
      <c r="F113" s="26">
        <f>IF((C113+D113)&lt;200,12,IF((C113+D113)&gt;600,15,((C113+D113)*0.0075)+10.5))</f>
        <v>15</v>
      </c>
      <c r="G113" s="26">
        <f>(C113+D113)/F113</f>
        <v>184.07999999999998</v>
      </c>
      <c r="H113" s="26">
        <f>E113/F113</f>
        <v>0.36666666666666664</v>
      </c>
      <c r="I113" s="26">
        <f>G113+H113</f>
        <v>184.44666666666666</v>
      </c>
      <c r="J113" s="27">
        <f>$J$4*1.29</f>
        <v>80038.849800000011</v>
      </c>
      <c r="K113" s="27">
        <f>I113*J113</f>
        <v>14762899.049444001</v>
      </c>
      <c r="L113" s="27">
        <f>K113*0.3878</f>
        <v>5725052.2513743835</v>
      </c>
      <c r="M113" s="27">
        <v>12130</v>
      </c>
      <c r="N113" s="27">
        <f>K113+L113+M113</f>
        <v>20500081.300818384</v>
      </c>
      <c r="O113" s="27">
        <v>0</v>
      </c>
      <c r="P113" s="27">
        <f>IF(O113=0,N113,O113)</f>
        <v>20500081.300818384</v>
      </c>
    </row>
    <row r="114" spans="1:17" ht="13.5" customHeight="1" x14ac:dyDescent="0.2">
      <c r="A114" s="24" t="s">
        <v>30</v>
      </c>
      <c r="B114" s="25">
        <v>1001</v>
      </c>
      <c r="C114" s="21">
        <v>266.5</v>
      </c>
      <c r="D114" s="21">
        <v>0</v>
      </c>
      <c r="E114" s="26">
        <v>9.5</v>
      </c>
      <c r="F114" s="42">
        <f>(((C114+D114-19))*0.0075)+10.5</f>
        <v>12.356249999999999</v>
      </c>
      <c r="G114" s="26">
        <f>(C114+D114)/F114</f>
        <v>21.568032372281234</v>
      </c>
      <c r="H114" s="26">
        <f>E114/F114</f>
        <v>0.76884167931208902</v>
      </c>
      <c r="I114" s="26">
        <f>G114+H114</f>
        <v>22.336874051593323</v>
      </c>
      <c r="J114" s="27">
        <f>$J$4*1.29</f>
        <v>80038.849800000011</v>
      </c>
      <c r="K114" s="27">
        <f>I114*J114</f>
        <v>1787817.7072169958</v>
      </c>
      <c r="L114" s="27">
        <f>K114*0.3878</f>
        <v>693315.7068587509</v>
      </c>
      <c r="M114" s="27">
        <v>0</v>
      </c>
      <c r="N114" s="27">
        <f>K114+L114+M114</f>
        <v>2481133.4140757467</v>
      </c>
      <c r="O114" s="27">
        <v>0</v>
      </c>
      <c r="P114" s="27">
        <f>IF(O114=0,N114,O114)</f>
        <v>2481133.4140757467</v>
      </c>
    </row>
    <row r="115" spans="1:17" ht="13.5" customHeight="1" x14ac:dyDescent="0.2">
      <c r="A115" s="24" t="s">
        <v>54</v>
      </c>
      <c r="B115" s="25">
        <v>11005</v>
      </c>
      <c r="C115" s="21">
        <v>524.45000000000005</v>
      </c>
      <c r="D115" s="21">
        <v>0</v>
      </c>
      <c r="E115" s="26">
        <v>4.5</v>
      </c>
      <c r="F115" s="26">
        <f>IF((C115+D115)&lt;200,12,IF((C115+D115)&gt;600,15,((C115+D115)*0.0075)+10.5))</f>
        <v>14.433375</v>
      </c>
      <c r="G115" s="26">
        <f>(C115+D115)/F115</f>
        <v>36.33592281777478</v>
      </c>
      <c r="H115" s="26">
        <f>E115/F115</f>
        <v>0.31177739094286677</v>
      </c>
      <c r="I115" s="26">
        <f>G115+H115</f>
        <v>36.647700208717644</v>
      </c>
      <c r="J115" s="27">
        <f>$J$4*1.29</f>
        <v>80038.849800000011</v>
      </c>
      <c r="K115" s="27">
        <f>I115*J115</f>
        <v>2933239.7725209808</v>
      </c>
      <c r="L115" s="27">
        <f>K115*0.3878</f>
        <v>1137510.3837836364</v>
      </c>
      <c r="M115" s="27">
        <v>0</v>
      </c>
      <c r="N115" s="27">
        <f>K115+L115+M115</f>
        <v>4070750.1563046174</v>
      </c>
      <c r="O115" s="27">
        <v>0</v>
      </c>
      <c r="P115" s="27">
        <f>IF(O115=0,N115,O115)</f>
        <v>4070750.1563046174</v>
      </c>
    </row>
    <row r="116" spans="1:17" ht="13.5" customHeight="1" x14ac:dyDescent="0.2">
      <c r="A116" s="24" t="s">
        <v>143</v>
      </c>
      <c r="B116" s="25">
        <v>51004</v>
      </c>
      <c r="C116" s="21">
        <v>12194.82</v>
      </c>
      <c r="D116" s="21">
        <v>0.4</v>
      </c>
      <c r="E116" s="26">
        <v>30</v>
      </c>
      <c r="F116" s="26">
        <f>IF((C116+D116)&lt;200,12,IF((C116+D116)&gt;600,15,((C116+D116)*0.0075)+10.5))</f>
        <v>15</v>
      </c>
      <c r="G116" s="26">
        <f>(C116+D116)/F116</f>
        <v>813.01466666666659</v>
      </c>
      <c r="H116" s="26">
        <f>E116/F116</f>
        <v>2</v>
      </c>
      <c r="I116" s="26">
        <f>G116+H116</f>
        <v>815.01466666666659</v>
      </c>
      <c r="J116" s="27">
        <f>$J$4*1.29</f>
        <v>80038.849800000011</v>
      </c>
      <c r="K116" s="27">
        <f>I116*J116</f>
        <v>65232836.490130402</v>
      </c>
      <c r="L116" s="27">
        <f>K116*0.3878</f>
        <v>25297293.990872569</v>
      </c>
      <c r="M116" s="27">
        <v>86679</v>
      </c>
      <c r="N116" s="27">
        <f>K116+L116+M116</f>
        <v>90616809.481002972</v>
      </c>
      <c r="O116" s="27">
        <v>0</v>
      </c>
      <c r="P116" s="27">
        <f>IF(O116=0,N116,O116)</f>
        <v>90616809.481002972</v>
      </c>
    </row>
    <row r="117" spans="1:17" ht="13.5" customHeight="1" x14ac:dyDescent="0.2">
      <c r="A117" s="24" t="s">
        <v>156</v>
      </c>
      <c r="B117" s="25">
        <v>56004</v>
      </c>
      <c r="C117" s="21">
        <v>499.45</v>
      </c>
      <c r="D117" s="21">
        <v>0</v>
      </c>
      <c r="E117" s="26">
        <v>1.5</v>
      </c>
      <c r="F117" s="26">
        <f>IF((C117+D117)&lt;200,12,IF((C117+D117)&gt;600,15,((C117+D117)*0.0075)+10.5))</f>
        <v>14.245875</v>
      </c>
      <c r="G117" s="26">
        <f>(C117+D117)/F117</f>
        <v>35.059271543516985</v>
      </c>
      <c r="H117" s="26">
        <f>E117/F117</f>
        <v>0.10529363763194609</v>
      </c>
      <c r="I117" s="26">
        <f>G117+H117</f>
        <v>35.16456518114893</v>
      </c>
      <c r="J117" s="27">
        <f>$J$4*1.29</f>
        <v>80038.849800000011</v>
      </c>
      <c r="K117" s="27">
        <f>I117*J117</f>
        <v>2814531.3508162894</v>
      </c>
      <c r="L117" s="27">
        <f>K117*0.3878</f>
        <v>1091475.2578465571</v>
      </c>
      <c r="M117" s="27">
        <v>0</v>
      </c>
      <c r="N117" s="27">
        <f>K117+L117+M117</f>
        <v>3906006.6086628465</v>
      </c>
      <c r="O117" s="27">
        <v>0</v>
      </c>
      <c r="P117" s="27">
        <f>IF(O117=0,N117,O117)</f>
        <v>3906006.6086628465</v>
      </c>
    </row>
    <row r="118" spans="1:17" ht="13.5" customHeight="1" x14ac:dyDescent="0.2">
      <c r="A118" s="24" t="s">
        <v>150</v>
      </c>
      <c r="B118" s="25">
        <v>54004</v>
      </c>
      <c r="C118" s="21">
        <v>225</v>
      </c>
      <c r="D118" s="21">
        <v>0</v>
      </c>
      <c r="E118" s="26">
        <v>5.75</v>
      </c>
      <c r="F118" s="26">
        <f>IF((C118+D118)&lt;200,12,IF((C118+D118)&gt;600,15,((C118+D118)*0.0075)+10.5))</f>
        <v>12.1875</v>
      </c>
      <c r="G118" s="26">
        <f>(C118+D118)/F118</f>
        <v>18.46153846153846</v>
      </c>
      <c r="H118" s="26">
        <f>E118/F118</f>
        <v>0.47179487179487178</v>
      </c>
      <c r="I118" s="26">
        <f>G118+H118</f>
        <v>18.93333333333333</v>
      </c>
      <c r="J118" s="27">
        <f>$J$4*1.29</f>
        <v>80038.849800000011</v>
      </c>
      <c r="K118" s="27">
        <f>I118*J118</f>
        <v>1515402.22288</v>
      </c>
      <c r="L118" s="27">
        <f>K118*0.3878</f>
        <v>587672.98203286401</v>
      </c>
      <c r="M118" s="27">
        <v>0</v>
      </c>
      <c r="N118" s="27">
        <f>K118+L118+M118</f>
        <v>2103075.2049128641</v>
      </c>
      <c r="O118" s="27">
        <v>0</v>
      </c>
      <c r="P118" s="27">
        <f>IF(O118=0,N118,O118)</f>
        <v>2103075.2049128641</v>
      </c>
      <c r="Q118" s="28"/>
    </row>
    <row r="119" spans="1:17" ht="13.5" customHeight="1" x14ac:dyDescent="0.2">
      <c r="A119" s="24" t="s">
        <v>154</v>
      </c>
      <c r="B119" s="25">
        <v>55005</v>
      </c>
      <c r="C119" s="21">
        <v>205</v>
      </c>
      <c r="D119" s="21">
        <v>0</v>
      </c>
      <c r="E119" s="26">
        <v>5</v>
      </c>
      <c r="F119" s="26">
        <f>IF((C119+D119)&lt;200,12,IF((C119+D119)&gt;600,15,((C119+D119)*0.0075)+10.5))</f>
        <v>12.0375</v>
      </c>
      <c r="G119" s="26">
        <f>(C119+D119)/F119</f>
        <v>17.030114226375908</v>
      </c>
      <c r="H119" s="26">
        <f>E119/F119</f>
        <v>0.4153686396677051</v>
      </c>
      <c r="I119" s="26">
        <f>G119+H119</f>
        <v>17.445482866043612</v>
      </c>
      <c r="J119" s="27">
        <f>$J$4*1.29</f>
        <v>80038.849800000011</v>
      </c>
      <c r="K119" s="27">
        <f>I119*J119</f>
        <v>1396316.3828037384</v>
      </c>
      <c r="L119" s="27">
        <f>K119*0.3878</f>
        <v>541491.49325128971</v>
      </c>
      <c r="M119" s="27">
        <v>0</v>
      </c>
      <c r="N119" s="27">
        <f>K119+L119+M119</f>
        <v>1937807.8760550281</v>
      </c>
      <c r="O119" s="27">
        <v>0</v>
      </c>
      <c r="P119" s="27">
        <f>IF(O119=0,N119,O119)</f>
        <v>1937807.8760550281</v>
      </c>
    </row>
    <row r="120" spans="1:17" ht="13.5" customHeight="1" x14ac:dyDescent="0.2">
      <c r="A120" s="24" t="s">
        <v>38</v>
      </c>
      <c r="B120" s="25">
        <v>4003</v>
      </c>
      <c r="C120" s="21">
        <v>241.39</v>
      </c>
      <c r="D120" s="21">
        <v>0</v>
      </c>
      <c r="E120" s="26">
        <v>0</v>
      </c>
      <c r="F120" s="26">
        <f>IF((C120+D120)&lt;200,12,IF((C120+D120)&gt;600,15,((C120+D120)*0.0075)+10.5))</f>
        <v>12.310425</v>
      </c>
      <c r="G120" s="26">
        <f>(C120+D120)/F120</f>
        <v>19.608583781632234</v>
      </c>
      <c r="H120" s="26">
        <f>E120/F120</f>
        <v>0</v>
      </c>
      <c r="I120" s="26">
        <f>G120+H120</f>
        <v>19.608583781632234</v>
      </c>
      <c r="J120" s="27">
        <f>$J$4*1.29</f>
        <v>80038.849800000011</v>
      </c>
      <c r="K120" s="27">
        <f>I120*J120</f>
        <v>1569448.4920887786</v>
      </c>
      <c r="L120" s="27">
        <f>K120*0.3878</f>
        <v>608632.12523202831</v>
      </c>
      <c r="M120" s="27">
        <v>0</v>
      </c>
      <c r="N120" s="27">
        <f>K120+L120+M120</f>
        <v>2178080.6173208067</v>
      </c>
      <c r="O120" s="27">
        <v>0</v>
      </c>
      <c r="P120" s="27">
        <f>IF(O120=0,N120,O120)</f>
        <v>2178080.6173208067</v>
      </c>
    </row>
    <row r="121" spans="1:17" ht="13.5" customHeight="1" x14ac:dyDescent="0.2">
      <c r="A121" s="24" t="s">
        <v>171</v>
      </c>
      <c r="B121" s="25">
        <v>62005</v>
      </c>
      <c r="C121" s="21">
        <v>181</v>
      </c>
      <c r="D121" s="21">
        <v>0</v>
      </c>
      <c r="E121" s="26">
        <v>0.5</v>
      </c>
      <c r="F121" s="26">
        <f>IF((C121+D121)&lt;200,12,IF((C121+D121)&gt;600,15,((C121+D121)*0.0075)+10.5))</f>
        <v>12</v>
      </c>
      <c r="G121" s="26">
        <f>(C121+D121)/F121</f>
        <v>15.083333333333334</v>
      </c>
      <c r="H121" s="26">
        <f>E121/F121</f>
        <v>4.1666666666666664E-2</v>
      </c>
      <c r="I121" s="26">
        <f>G121+H121</f>
        <v>15.125</v>
      </c>
      <c r="J121" s="27">
        <f>$J$4*1.29</f>
        <v>80038.849800000011</v>
      </c>
      <c r="K121" s="27">
        <f>I121*J121</f>
        <v>1210587.6032250002</v>
      </c>
      <c r="L121" s="27">
        <f>K121*0.3878</f>
        <v>469465.87253065506</v>
      </c>
      <c r="M121" s="27">
        <v>0</v>
      </c>
      <c r="N121" s="27">
        <f>K121+L121+M121</f>
        <v>1680053.4757556552</v>
      </c>
      <c r="O121" s="27">
        <v>0</v>
      </c>
      <c r="P121" s="27">
        <f>IF(O121=0,N121,O121)</f>
        <v>1680053.4757556552</v>
      </c>
    </row>
    <row r="122" spans="1:17" ht="13.5" customHeight="1" x14ac:dyDescent="0.2">
      <c r="A122" s="24" t="s">
        <v>135</v>
      </c>
      <c r="B122" s="25">
        <v>49005</v>
      </c>
      <c r="C122" s="21">
        <v>24330.61</v>
      </c>
      <c r="D122" s="21">
        <v>1.2000000000000002</v>
      </c>
      <c r="E122" s="26">
        <v>524.25</v>
      </c>
      <c r="F122" s="26">
        <f>IF((C122+D122)&lt;200,12,IF((C122+D122)&gt;600,15,((C122+D122)*0.0075)+10.5))</f>
        <v>15</v>
      </c>
      <c r="G122" s="26">
        <f>(C122+D122)/F122</f>
        <v>1622.1206666666667</v>
      </c>
      <c r="H122" s="26">
        <f>E122/F122</f>
        <v>34.950000000000003</v>
      </c>
      <c r="I122" s="26">
        <f>G122+H122</f>
        <v>1657.0706666666667</v>
      </c>
      <c r="J122" s="27">
        <f>$J$4*1.29</f>
        <v>80038.849800000011</v>
      </c>
      <c r="K122" s="27">
        <f>I122*J122</f>
        <v>132630030.19731922</v>
      </c>
      <c r="L122" s="27">
        <f>K122*0.3878</f>
        <v>51433925.710520394</v>
      </c>
      <c r="M122" s="27">
        <v>103279</v>
      </c>
      <c r="N122" s="27">
        <f>K122+L122+M122</f>
        <v>184167234.90783963</v>
      </c>
      <c r="O122" s="27">
        <v>0</v>
      </c>
      <c r="P122" s="27">
        <f>IF(O122=0,N122,O122)</f>
        <v>184167234.90783963</v>
      </c>
    </row>
    <row r="123" spans="1:17" ht="13.5" customHeight="1" x14ac:dyDescent="0.2">
      <c r="A123" s="24" t="s">
        <v>41</v>
      </c>
      <c r="B123" s="25">
        <v>5005</v>
      </c>
      <c r="C123" s="21">
        <v>743.88</v>
      </c>
      <c r="D123" s="21">
        <v>0</v>
      </c>
      <c r="E123" s="26">
        <v>1.5</v>
      </c>
      <c r="F123" s="26">
        <f>IF((C123+D123)&lt;200,12,IF((C123+D123)&gt;600,15,((C123+D123)*0.0075)+10.5))</f>
        <v>15</v>
      </c>
      <c r="G123" s="26">
        <f>(C123+D123)/F123</f>
        <v>49.591999999999999</v>
      </c>
      <c r="H123" s="26">
        <f>E123/F123</f>
        <v>0.1</v>
      </c>
      <c r="I123" s="26">
        <f>G123+H123</f>
        <v>49.692</v>
      </c>
      <c r="J123" s="27">
        <f>$J$4*1.29</f>
        <v>80038.849800000011</v>
      </c>
      <c r="K123" s="27">
        <f>I123*J123</f>
        <v>3977290.5242616003</v>
      </c>
      <c r="L123" s="27">
        <f>K123*0.3878</f>
        <v>1542393.2653086486</v>
      </c>
      <c r="M123" s="27">
        <v>0</v>
      </c>
      <c r="N123" s="27">
        <f>K123+L123+M123</f>
        <v>5519683.7895702487</v>
      </c>
      <c r="O123" s="27">
        <v>0</v>
      </c>
      <c r="P123" s="27">
        <f>IF(O123=0,N123,O123)</f>
        <v>5519683.7895702487</v>
      </c>
    </row>
    <row r="124" spans="1:17" ht="13.5" customHeight="1" x14ac:dyDescent="0.2">
      <c r="A124" s="24" t="s">
        <v>149</v>
      </c>
      <c r="B124" s="25">
        <v>54002</v>
      </c>
      <c r="C124" s="21">
        <v>954.15</v>
      </c>
      <c r="D124" s="21">
        <v>0.2</v>
      </c>
      <c r="E124" s="26">
        <v>5.25</v>
      </c>
      <c r="F124" s="26">
        <f>IF((C124+D124)&lt;200,12,IF((C124+D124)&gt;600,15,((C124+D124)*0.0075)+10.5))</f>
        <v>15</v>
      </c>
      <c r="G124" s="26">
        <f>(C124+D124)/F124</f>
        <v>63.623333333333335</v>
      </c>
      <c r="H124" s="26">
        <f>E124/F124</f>
        <v>0.35</v>
      </c>
      <c r="I124" s="26">
        <f>G124+H124</f>
        <v>63.973333333333336</v>
      </c>
      <c r="J124" s="27">
        <f>$J$4*1.29</f>
        <v>80038.849800000011</v>
      </c>
      <c r="K124" s="27">
        <f>I124*J124</f>
        <v>5120352.017872001</v>
      </c>
      <c r="L124" s="27">
        <f>K124*0.3878</f>
        <v>1985672.512530762</v>
      </c>
      <c r="M124" s="27">
        <v>0</v>
      </c>
      <c r="N124" s="27">
        <f>K124+L124+M124</f>
        <v>7106024.5304027628</v>
      </c>
      <c r="O124" s="27">
        <v>0</v>
      </c>
      <c r="P124" s="27">
        <f>IF(O124=0,N124,O124)</f>
        <v>7106024.5304027628</v>
      </c>
    </row>
    <row r="125" spans="1:17" ht="13.5" customHeight="1" x14ac:dyDescent="0.2">
      <c r="A125" s="24" t="s">
        <v>65</v>
      </c>
      <c r="B125" s="25">
        <v>15003</v>
      </c>
      <c r="C125" s="21">
        <v>175</v>
      </c>
      <c r="D125" s="21">
        <v>0</v>
      </c>
      <c r="E125" s="26">
        <v>0</v>
      </c>
      <c r="F125" s="26">
        <f>IF((C125+D125)&lt;200,12,IF((C125+D125)&gt;600,15,((C125+D125)*0.0075)+10.5))</f>
        <v>12</v>
      </c>
      <c r="G125" s="26">
        <f>(C125+D125)/F125</f>
        <v>14.583333333333334</v>
      </c>
      <c r="H125" s="26">
        <f>E125/F125</f>
        <v>0</v>
      </c>
      <c r="I125" s="26">
        <f>G125+H125</f>
        <v>14.583333333333334</v>
      </c>
      <c r="J125" s="27">
        <f>$J$4*1.29</f>
        <v>80038.849800000011</v>
      </c>
      <c r="K125" s="27">
        <f>I125*J125</f>
        <v>1167233.2262500003</v>
      </c>
      <c r="L125" s="27">
        <f>K125*0.3878</f>
        <v>452653.04513975012</v>
      </c>
      <c r="M125" s="27">
        <v>0</v>
      </c>
      <c r="N125" s="27">
        <f>K125+L125+M125</f>
        <v>1619886.2713897503</v>
      </c>
      <c r="O125" s="27">
        <v>0</v>
      </c>
      <c r="P125" s="27">
        <f>IF(O125=0,N125,O125)</f>
        <v>1619886.2713897503</v>
      </c>
    </row>
    <row r="126" spans="1:17" ht="13.5" customHeight="1" x14ac:dyDescent="0.2">
      <c r="A126" s="24" t="s">
        <v>89</v>
      </c>
      <c r="B126" s="25">
        <v>26005</v>
      </c>
      <c r="C126" s="21">
        <v>79.069999999999993</v>
      </c>
      <c r="D126" s="21">
        <v>0</v>
      </c>
      <c r="E126" s="26">
        <v>0</v>
      </c>
      <c r="F126" s="26">
        <f>IF((C126+D126)&lt;200,12,IF((C126+D126)&gt;600,15,((C126+D126)*0.0075)+10.5))</f>
        <v>12</v>
      </c>
      <c r="G126" s="26">
        <f>(C126+D126)/F126</f>
        <v>6.5891666666666664</v>
      </c>
      <c r="H126" s="26">
        <f>E126/F126</f>
        <v>0</v>
      </c>
      <c r="I126" s="26">
        <f>G126+H126</f>
        <v>6.5891666666666664</v>
      </c>
      <c r="J126" s="27">
        <f>$J$4*1.29</f>
        <v>80038.849800000011</v>
      </c>
      <c r="K126" s="27">
        <f>I126*J126</f>
        <v>527389.32114050002</v>
      </c>
      <c r="L126" s="27">
        <f>K126*0.3878</f>
        <v>204521.5787382859</v>
      </c>
      <c r="M126" s="27">
        <v>0</v>
      </c>
      <c r="N126" s="27">
        <f>K126+L126+M126</f>
        <v>731910.89987878595</v>
      </c>
      <c r="O126" s="27">
        <v>0</v>
      </c>
      <c r="P126" s="27">
        <f>IF(O126=0,N126,O126)</f>
        <v>731910.89987878595</v>
      </c>
    </row>
    <row r="127" spans="1:17" ht="13.5" customHeight="1" x14ac:dyDescent="0.2">
      <c r="A127" s="24" t="s">
        <v>114</v>
      </c>
      <c r="B127" s="25">
        <v>40002</v>
      </c>
      <c r="C127" s="21">
        <v>2403.75</v>
      </c>
      <c r="D127" s="21">
        <v>0</v>
      </c>
      <c r="E127" s="26">
        <v>2.5</v>
      </c>
      <c r="F127" s="26">
        <f>IF((C127+D127)&lt;200,12,IF((C127+D127)&gt;600,15,((C127+D127)*0.0075)+10.5))</f>
        <v>15</v>
      </c>
      <c r="G127" s="26">
        <f>(C127+D127)/F127</f>
        <v>160.25</v>
      </c>
      <c r="H127" s="26">
        <f>E127/F127</f>
        <v>0.16666666666666666</v>
      </c>
      <c r="I127" s="26">
        <f>G127+H127</f>
        <v>160.41666666666666</v>
      </c>
      <c r="J127" s="27">
        <f>$J$4*1.29</f>
        <v>80038.849800000011</v>
      </c>
      <c r="K127" s="27">
        <f>I127*J127</f>
        <v>12839565.488750001</v>
      </c>
      <c r="L127" s="27">
        <f>K127*0.3878</f>
        <v>4979183.4965372505</v>
      </c>
      <c r="M127" s="27">
        <v>0</v>
      </c>
      <c r="N127" s="27">
        <f>K127+L127+M127</f>
        <v>17818748.985287253</v>
      </c>
      <c r="O127" s="27">
        <v>0</v>
      </c>
      <c r="P127" s="27">
        <f>IF(O127=0,N127,O127)</f>
        <v>17818748.985287253</v>
      </c>
    </row>
    <row r="128" spans="1:17" ht="13.5" customHeight="1" x14ac:dyDescent="0.2">
      <c r="A128" s="24" t="s">
        <v>159</v>
      </c>
      <c r="B128" s="25">
        <v>57001</v>
      </c>
      <c r="C128" s="21">
        <v>436.58</v>
      </c>
      <c r="D128" s="21">
        <v>0</v>
      </c>
      <c r="E128" s="26">
        <v>0.25</v>
      </c>
      <c r="F128" s="26">
        <f>IF((C128+D128)&lt;200,12,IF((C128+D128)&gt;600,15,((C128+D128)*0.0075)+10.5))</f>
        <v>13.77435</v>
      </c>
      <c r="G128" s="26">
        <f>(C128+D128)/F128</f>
        <v>31.695143509494095</v>
      </c>
      <c r="H128" s="26">
        <f>E128/F128</f>
        <v>1.8149676754257008E-2</v>
      </c>
      <c r="I128" s="26">
        <f>G128+H128</f>
        <v>31.71329318624835</v>
      </c>
      <c r="J128" s="27">
        <f>$J$4*1.29</f>
        <v>80038.849800000011</v>
      </c>
      <c r="K128" s="27">
        <f>I128*J128</f>
        <v>2538295.5099974955</v>
      </c>
      <c r="L128" s="27">
        <f>K128*0.3878</f>
        <v>984350.99877702864</v>
      </c>
      <c r="M128" s="27">
        <v>0</v>
      </c>
      <c r="N128" s="27">
        <f>K128+L128+M128</f>
        <v>3522646.5087745241</v>
      </c>
      <c r="O128" s="27">
        <v>0</v>
      </c>
      <c r="P128" s="27">
        <f>IF(O128=0,N128,O128)</f>
        <v>3522646.5087745241</v>
      </c>
    </row>
    <row r="129" spans="1:16" ht="13.5" customHeight="1" x14ac:dyDescent="0.2">
      <c r="A129" s="24" t="s">
        <v>151</v>
      </c>
      <c r="B129" s="25">
        <v>54006</v>
      </c>
      <c r="C129" s="21">
        <v>172</v>
      </c>
      <c r="D129" s="21">
        <v>0</v>
      </c>
      <c r="E129" s="26">
        <v>1.5</v>
      </c>
      <c r="F129" s="26">
        <f>IF((C129+D129)&lt;200,12,IF((C129+D129)&gt;600,15,((C129+D129)*0.0075)+10.5))</f>
        <v>12</v>
      </c>
      <c r="G129" s="26">
        <f>(C129+D129)/F129</f>
        <v>14.333333333333334</v>
      </c>
      <c r="H129" s="26">
        <f>E129/F129</f>
        <v>0.125</v>
      </c>
      <c r="I129" s="26">
        <f>G129+H129</f>
        <v>14.458333333333334</v>
      </c>
      <c r="J129" s="27">
        <f>$J$4*1.29</f>
        <v>80038.849800000011</v>
      </c>
      <c r="K129" s="27">
        <f>I129*J129</f>
        <v>1157228.3700250003</v>
      </c>
      <c r="L129" s="27">
        <f>K129*0.3878</f>
        <v>448773.16189569508</v>
      </c>
      <c r="M129" s="27">
        <v>0</v>
      </c>
      <c r="N129" s="27">
        <f>K129+L129+M129</f>
        <v>1606001.5319206954</v>
      </c>
      <c r="O129" s="27">
        <v>0</v>
      </c>
      <c r="P129" s="27">
        <f>IF(O129=0,N129,O129)</f>
        <v>1606001.5319206954</v>
      </c>
    </row>
    <row r="130" spans="1:16" ht="13.5" customHeight="1" x14ac:dyDescent="0.2">
      <c r="A130" s="24" t="s">
        <v>118</v>
      </c>
      <c r="B130" s="25">
        <v>41005</v>
      </c>
      <c r="C130" s="21">
        <v>2537.25</v>
      </c>
      <c r="D130" s="21">
        <v>0.1</v>
      </c>
      <c r="E130" s="26">
        <v>17.75</v>
      </c>
      <c r="F130" s="26">
        <f>IF((C130+D130)&lt;200,12,IF((C130+D130)&gt;600,15,((C130+D130)*0.0075)+10.5))</f>
        <v>15</v>
      </c>
      <c r="G130" s="26">
        <f>(C130+D130)/F130</f>
        <v>169.15666666666667</v>
      </c>
      <c r="H130" s="26">
        <f>E130/F130</f>
        <v>1.1833333333333333</v>
      </c>
      <c r="I130" s="26">
        <f>G130+H130</f>
        <v>170.34</v>
      </c>
      <c r="J130" s="27">
        <f>$J$4*1.29</f>
        <v>80038.849800000011</v>
      </c>
      <c r="K130" s="27">
        <f>I130*J130</f>
        <v>13633817.674932003</v>
      </c>
      <c r="L130" s="27">
        <f>K130*0.3878</f>
        <v>5287194.4943386307</v>
      </c>
      <c r="M130" s="27">
        <v>0</v>
      </c>
      <c r="N130" s="27">
        <f>K130+L130+M130</f>
        <v>18921012.169270635</v>
      </c>
      <c r="O130" s="27">
        <v>0</v>
      </c>
      <c r="P130" s="27">
        <f>IF(O130=0,N130,O130)</f>
        <v>18921012.169270635</v>
      </c>
    </row>
    <row r="131" spans="1:16" ht="13.5" customHeight="1" x14ac:dyDescent="0.2">
      <c r="A131" s="24" t="s">
        <v>75</v>
      </c>
      <c r="B131" s="25">
        <v>20003</v>
      </c>
      <c r="C131" s="21">
        <v>351</v>
      </c>
      <c r="D131" s="21">
        <v>0</v>
      </c>
      <c r="E131" s="26">
        <v>0.5</v>
      </c>
      <c r="F131" s="26">
        <f>IF((C131+D131)&lt;200,12,IF((C131+D131)&gt;600,15,((C131+D131)*0.0075)+10.5))</f>
        <v>13.1325</v>
      </c>
      <c r="G131" s="26">
        <f>(C131+D131)/F131</f>
        <v>26.727584237578526</v>
      </c>
      <c r="H131" s="26">
        <f>E131/F131</f>
        <v>3.8073481819912429E-2</v>
      </c>
      <c r="I131" s="26">
        <f>G131+H131</f>
        <v>26.765657719398437</v>
      </c>
      <c r="J131" s="27">
        <f>$J$4*1.29</f>
        <v>80038.849800000011</v>
      </c>
      <c r="K131" s="27">
        <f>I131*J131</f>
        <v>2142292.4580011424</v>
      </c>
      <c r="L131" s="27">
        <f>K131*0.3878</f>
        <v>830781.01521284296</v>
      </c>
      <c r="M131" s="27">
        <v>0</v>
      </c>
      <c r="N131" s="27">
        <f>K131+L131+M131</f>
        <v>2973073.4732139856</v>
      </c>
      <c r="O131" s="27">
        <v>0</v>
      </c>
      <c r="P131" s="27">
        <f>IF(O131=0,N131,O131)</f>
        <v>2973073.4732139856</v>
      </c>
    </row>
    <row r="132" spans="1:16" ht="13.5" customHeight="1" x14ac:dyDescent="0.2">
      <c r="A132" s="24" t="s">
        <v>177</v>
      </c>
      <c r="B132" s="25">
        <v>66001</v>
      </c>
      <c r="C132" s="21">
        <v>1988.1</v>
      </c>
      <c r="D132" s="21">
        <v>0</v>
      </c>
      <c r="E132" s="26">
        <v>3.25</v>
      </c>
      <c r="F132" s="26">
        <f>IF((C132+D132)&lt;200,12,IF((C132+D132)&gt;600,15,((C132+D132)*0.0075)+10.5))</f>
        <v>15</v>
      </c>
      <c r="G132" s="26">
        <f>(C132+D132)/F132</f>
        <v>132.54</v>
      </c>
      <c r="H132" s="26">
        <f>E132/F132</f>
        <v>0.21666666666666667</v>
      </c>
      <c r="I132" s="26">
        <f>G132+H132</f>
        <v>132.75666666666666</v>
      </c>
      <c r="J132" s="27">
        <f>$J$4*1.29</f>
        <v>80038.849800000011</v>
      </c>
      <c r="K132" s="27">
        <f>I132*J132</f>
        <v>10625690.903282002</v>
      </c>
      <c r="L132" s="27">
        <f>K132*0.3878</f>
        <v>4120642.9322927599</v>
      </c>
      <c r="M132" s="27">
        <v>18572</v>
      </c>
      <c r="N132" s="27">
        <f>K132+L132+M132</f>
        <v>14764905.835574761</v>
      </c>
      <c r="O132" s="27">
        <v>0</v>
      </c>
      <c r="P132" s="27">
        <f>IF(O132=0,N132,O132)</f>
        <v>14764905.835574761</v>
      </c>
    </row>
    <row r="133" spans="1:16" ht="13.5" customHeight="1" x14ac:dyDescent="0.2">
      <c r="A133" s="24" t="s">
        <v>102</v>
      </c>
      <c r="B133" s="25">
        <v>33005</v>
      </c>
      <c r="C133" s="21">
        <v>154</v>
      </c>
      <c r="D133" s="21">
        <v>0.1</v>
      </c>
      <c r="E133" s="26">
        <v>4.25</v>
      </c>
      <c r="F133" s="26">
        <f>IF((C133+D133)&lt;200,12,IF((C133+D133)&gt;600,15,((C133+D133)*0.0075)+10.5))</f>
        <v>12</v>
      </c>
      <c r="G133" s="26">
        <f>(C133+D133)/F133</f>
        <v>12.841666666666667</v>
      </c>
      <c r="H133" s="26">
        <f>E133/F133</f>
        <v>0.35416666666666669</v>
      </c>
      <c r="I133" s="26">
        <f>G133+H133</f>
        <v>13.195833333333333</v>
      </c>
      <c r="J133" s="27">
        <f>$J$4*1.29</f>
        <v>80038.849800000011</v>
      </c>
      <c r="K133" s="27">
        <f>I133*J133</f>
        <v>1056179.3221525</v>
      </c>
      <c r="L133" s="27">
        <f>K133*0.3878</f>
        <v>409586.34113073949</v>
      </c>
      <c r="M133" s="27">
        <v>0</v>
      </c>
      <c r="N133" s="27">
        <f>K133+L133+M133</f>
        <v>1465765.6632832396</v>
      </c>
      <c r="O133" s="27">
        <v>0</v>
      </c>
      <c r="P133" s="27">
        <f>IF(O133=0,N133,O133)</f>
        <v>1465765.6632832396</v>
      </c>
    </row>
    <row r="134" spans="1:16" ht="13.5" customHeight="1" x14ac:dyDescent="0.2">
      <c r="A134" s="24" t="s">
        <v>136</v>
      </c>
      <c r="B134" s="25">
        <v>49006</v>
      </c>
      <c r="C134" s="21">
        <v>956</v>
      </c>
      <c r="D134" s="21">
        <v>0</v>
      </c>
      <c r="E134" s="26">
        <v>8.25</v>
      </c>
      <c r="F134" s="26">
        <f>IF((C134+D134)&lt;200,12,IF((C134+D134)&gt;600,15,((C134+D134)*0.0075)+10.5))</f>
        <v>15</v>
      </c>
      <c r="G134" s="26">
        <f>(C134+D134)/F134</f>
        <v>63.733333333333334</v>
      </c>
      <c r="H134" s="26">
        <f>E134/F134</f>
        <v>0.55000000000000004</v>
      </c>
      <c r="I134" s="26">
        <f>G134+H134</f>
        <v>64.283333333333331</v>
      </c>
      <c r="J134" s="27">
        <f>$J$4*1.29</f>
        <v>80038.849800000011</v>
      </c>
      <c r="K134" s="27">
        <f>I134*J134</f>
        <v>5145164.0613100007</v>
      </c>
      <c r="L134" s="27">
        <f>K134*0.3878</f>
        <v>1995294.6229760181</v>
      </c>
      <c r="M134" s="27">
        <v>0</v>
      </c>
      <c r="N134" s="27">
        <f>K134+L134+M134</f>
        <v>7140458.6842860188</v>
      </c>
      <c r="O134" s="27">
        <v>0</v>
      </c>
      <c r="P134" s="27">
        <f>IF(O134=0,N134,O134)</f>
        <v>7140458.6842860188</v>
      </c>
    </row>
    <row r="135" spans="1:16" ht="13.5" customHeight="1" x14ac:dyDescent="0.2">
      <c r="A135" s="24" t="s">
        <v>57</v>
      </c>
      <c r="B135" s="25">
        <v>13001</v>
      </c>
      <c r="C135" s="21">
        <v>1346.3</v>
      </c>
      <c r="D135" s="21">
        <v>0</v>
      </c>
      <c r="E135" s="26">
        <v>2.5</v>
      </c>
      <c r="F135" s="26">
        <f>IF((C135+D135)&lt;200,12,IF((C135+D135)&gt;600,15,((C135+D135)*0.0075)+10.5))</f>
        <v>15</v>
      </c>
      <c r="G135" s="26">
        <f>(C135+D135)/F135</f>
        <v>89.75333333333333</v>
      </c>
      <c r="H135" s="26">
        <f>E135/F135</f>
        <v>0.16666666666666666</v>
      </c>
      <c r="I135" s="26">
        <f>G135+H135</f>
        <v>89.92</v>
      </c>
      <c r="J135" s="27">
        <f>$J$4*1.29</f>
        <v>80038.849800000011</v>
      </c>
      <c r="K135" s="27">
        <f>I135*J135</f>
        <v>7197093.3740160009</v>
      </c>
      <c r="L135" s="27">
        <f>K135*0.3878</f>
        <v>2791032.8104434051</v>
      </c>
      <c r="M135" s="27">
        <v>0</v>
      </c>
      <c r="N135" s="27">
        <f>K135+L135+M135</f>
        <v>9988126.1844594069</v>
      </c>
      <c r="O135" s="27">
        <v>0</v>
      </c>
      <c r="P135" s="27">
        <f>IF(O135=0,N135,O135)</f>
        <v>9988126.1844594069</v>
      </c>
    </row>
    <row r="136" spans="1:16" ht="13.5" customHeight="1" x14ac:dyDescent="0.2">
      <c r="A136" s="24" t="s">
        <v>166</v>
      </c>
      <c r="B136" s="25">
        <v>60006</v>
      </c>
      <c r="C136" s="21">
        <v>389.28</v>
      </c>
      <c r="D136" s="21">
        <v>0</v>
      </c>
      <c r="E136" s="26">
        <v>4.25</v>
      </c>
      <c r="F136" s="26">
        <f>IF((C136+D136)&lt;200,12,IF((C136+D136)&gt;600,15,((C136+D136)*0.0075)+10.5))</f>
        <v>13.419599999999999</v>
      </c>
      <c r="G136" s="26">
        <f>(C136+D136)/F136</f>
        <v>29.008316194223376</v>
      </c>
      <c r="H136" s="26">
        <f>E136/F136</f>
        <v>0.31670094488658385</v>
      </c>
      <c r="I136" s="26">
        <f>G136+H136</f>
        <v>29.32501713910996</v>
      </c>
      <c r="J136" s="27">
        <f>$J$4*1.29</f>
        <v>80038.849800000011</v>
      </c>
      <c r="K136" s="27">
        <f>I136*J136</f>
        <v>2347140.6421796479</v>
      </c>
      <c r="L136" s="27">
        <f>K136*0.3878</f>
        <v>910221.1410372674</v>
      </c>
      <c r="M136" s="27">
        <v>0</v>
      </c>
      <c r="N136" s="27">
        <f>K136+L136+M136</f>
        <v>3257361.7832169151</v>
      </c>
      <c r="O136" s="27">
        <v>0</v>
      </c>
      <c r="P136" s="27">
        <f>IF(O136=0,N136,O136)</f>
        <v>3257361.7832169151</v>
      </c>
    </row>
    <row r="137" spans="1:16" ht="13.5" customHeight="1" x14ac:dyDescent="0.2">
      <c r="A137" s="24" t="s">
        <v>53</v>
      </c>
      <c r="B137" s="25">
        <v>11004</v>
      </c>
      <c r="C137" s="21">
        <v>820</v>
      </c>
      <c r="D137" s="21">
        <v>0</v>
      </c>
      <c r="E137" s="26">
        <v>0</v>
      </c>
      <c r="F137" s="26">
        <f>IF((C137+D137)&lt;200,12,IF((C137+D137)&gt;600,15,((C137+D137)*0.0075)+10.5))</f>
        <v>15</v>
      </c>
      <c r="G137" s="26">
        <f>(C137+D137)/F137</f>
        <v>54.666666666666664</v>
      </c>
      <c r="H137" s="26">
        <f>E137/F137</f>
        <v>0</v>
      </c>
      <c r="I137" s="26">
        <f>G137+H137</f>
        <v>54.666666666666664</v>
      </c>
      <c r="J137" s="27">
        <f>$J$4*1.29</f>
        <v>80038.849800000011</v>
      </c>
      <c r="K137" s="27">
        <f>I137*J137</f>
        <v>4375457.1224000007</v>
      </c>
      <c r="L137" s="27">
        <f>K137*0.3878</f>
        <v>1696802.2720667201</v>
      </c>
      <c r="M137" s="27">
        <v>0</v>
      </c>
      <c r="N137" s="27">
        <f>K137+L137+M137</f>
        <v>6072259.3944667205</v>
      </c>
      <c r="O137" s="27">
        <v>0</v>
      </c>
      <c r="P137" s="27">
        <f>IF(O137=0,N137,O137)</f>
        <v>6072259.3944667205</v>
      </c>
    </row>
    <row r="138" spans="1:16" ht="13.5" customHeight="1" x14ac:dyDescent="0.2">
      <c r="A138" s="24" t="s">
        <v>144</v>
      </c>
      <c r="B138" s="25">
        <v>51005</v>
      </c>
      <c r="C138" s="21">
        <v>273.88</v>
      </c>
      <c r="D138" s="21">
        <v>0</v>
      </c>
      <c r="E138" s="26">
        <v>0</v>
      </c>
      <c r="F138" s="26">
        <f>IF((C138+D138)&lt;200,12,IF((C138+D138)&gt;600,15,((C138+D138)*0.0075)+10.5))</f>
        <v>12.5541</v>
      </c>
      <c r="G138" s="26">
        <f>(C138+D138)/F138</f>
        <v>21.815980436670092</v>
      </c>
      <c r="H138" s="26">
        <f>E138/F138</f>
        <v>0</v>
      </c>
      <c r="I138" s="26">
        <f>G138+H138</f>
        <v>21.815980436670092</v>
      </c>
      <c r="J138" s="27">
        <f>$J$4*1.29</f>
        <v>80038.849800000011</v>
      </c>
      <c r="K138" s="27">
        <f>I138*J138</f>
        <v>1746125.981410376</v>
      </c>
      <c r="L138" s="27">
        <f>K138*0.3878</f>
        <v>677147.65559094376</v>
      </c>
      <c r="M138" s="27">
        <v>0</v>
      </c>
      <c r="N138" s="27">
        <f>K138+L138+M138</f>
        <v>2423273.6370013198</v>
      </c>
      <c r="O138" s="27">
        <v>0</v>
      </c>
      <c r="P138" s="27">
        <f>IF(O138=0,N138,O138)</f>
        <v>2423273.6370013198</v>
      </c>
    </row>
    <row r="139" spans="1:16" ht="13.5" customHeight="1" x14ac:dyDescent="0.2">
      <c r="A139" s="24" t="s">
        <v>45</v>
      </c>
      <c r="B139" s="25">
        <v>6005</v>
      </c>
      <c r="C139" s="21">
        <v>313</v>
      </c>
      <c r="D139" s="21">
        <v>0</v>
      </c>
      <c r="E139" s="26">
        <v>0.75</v>
      </c>
      <c r="F139" s="26">
        <f>IF((C139+D139)&lt;200,12,IF((C139+D139)&gt;600,15,((C139+D139)*0.0075)+10.5))</f>
        <v>12.8475</v>
      </c>
      <c r="G139" s="26">
        <f>(C139+D139)/F139</f>
        <v>24.362716481805798</v>
      </c>
      <c r="H139" s="26">
        <f>E139/F139</f>
        <v>5.837711617046118E-2</v>
      </c>
      <c r="I139" s="26">
        <f>G139+H139</f>
        <v>24.42109359797626</v>
      </c>
      <c r="J139" s="27">
        <f>$J$4*1.29</f>
        <v>80038.849800000011</v>
      </c>
      <c r="K139" s="27">
        <f>I139*J139</f>
        <v>1954636.2424401636</v>
      </c>
      <c r="L139" s="27">
        <f>K139*0.3878</f>
        <v>758007.93481829541</v>
      </c>
      <c r="M139" s="27">
        <v>0</v>
      </c>
      <c r="N139" s="27">
        <f>K139+L139+M139</f>
        <v>2712644.1772584589</v>
      </c>
      <c r="O139" s="27">
        <v>0</v>
      </c>
      <c r="P139" s="27">
        <f>IF(O139=0,N139,O139)</f>
        <v>2712644.1772584589</v>
      </c>
    </row>
    <row r="140" spans="1:16" ht="13.5" customHeight="1" x14ac:dyDescent="0.2">
      <c r="A140" s="24" t="s">
        <v>61</v>
      </c>
      <c r="B140" s="25">
        <v>14004</v>
      </c>
      <c r="C140" s="21">
        <v>3551.34</v>
      </c>
      <c r="D140" s="21">
        <v>0</v>
      </c>
      <c r="E140" s="26">
        <v>27.5</v>
      </c>
      <c r="F140" s="26">
        <f>IF((C140+D140)&lt;200,12,IF((C140+D140)&gt;600,15,((C140+D140)*0.0075)+10.5))</f>
        <v>15</v>
      </c>
      <c r="G140" s="26">
        <f>(C140+D140)/F140</f>
        <v>236.756</v>
      </c>
      <c r="H140" s="26">
        <f>E140/F140</f>
        <v>1.8333333333333333</v>
      </c>
      <c r="I140" s="26">
        <f>G140+H140</f>
        <v>238.58933333333334</v>
      </c>
      <c r="J140" s="27">
        <f>$J$4*1.29</f>
        <v>80038.849800000011</v>
      </c>
      <c r="K140" s="27">
        <f>I140*J140</f>
        <v>19096415.814548802</v>
      </c>
      <c r="L140" s="27">
        <f>K140*0.3878</f>
        <v>7405590.052882025</v>
      </c>
      <c r="M140" s="27">
        <v>0</v>
      </c>
      <c r="N140" s="27">
        <f>K140+L140+M140</f>
        <v>26502005.867430829</v>
      </c>
      <c r="O140" s="27">
        <v>0</v>
      </c>
      <c r="P140" s="27">
        <f>IF(O140=0,N140,O140)</f>
        <v>26502005.867430829</v>
      </c>
    </row>
    <row r="141" spans="1:16" ht="13.5" customHeight="1" x14ac:dyDescent="0.2">
      <c r="A141" s="24" t="s">
        <v>71</v>
      </c>
      <c r="B141" s="25">
        <v>18003</v>
      </c>
      <c r="C141" s="21">
        <v>168</v>
      </c>
      <c r="D141" s="21">
        <v>0</v>
      </c>
      <c r="E141" s="26">
        <v>0</v>
      </c>
      <c r="F141" s="26">
        <f>IF((C141+D141)&lt;200,12,IF((C141+D141)&gt;600,15,((C141+D141)*0.0075)+10.5))</f>
        <v>12</v>
      </c>
      <c r="G141" s="26">
        <f>(C141+D141)/F141</f>
        <v>14</v>
      </c>
      <c r="H141" s="26">
        <f>E141/F141</f>
        <v>0</v>
      </c>
      <c r="I141" s="26">
        <f>G141+H141</f>
        <v>14</v>
      </c>
      <c r="J141" s="27">
        <f>$J$4*1.29</f>
        <v>80038.849800000011</v>
      </c>
      <c r="K141" s="27">
        <f>I141*J141</f>
        <v>1120543.8972000002</v>
      </c>
      <c r="L141" s="27">
        <f>K141*0.3878</f>
        <v>434546.92333416006</v>
      </c>
      <c r="M141" s="27">
        <v>0</v>
      </c>
      <c r="N141" s="27">
        <f>K141+L141+M141</f>
        <v>1555090.8205341604</v>
      </c>
      <c r="O141" s="27">
        <v>0</v>
      </c>
      <c r="P141" s="27">
        <f>IF(O141=0,N141,O141)</f>
        <v>1555090.8205341604</v>
      </c>
    </row>
    <row r="142" spans="1:16" ht="13.5" customHeight="1" x14ac:dyDescent="0.2">
      <c r="A142" s="24" t="s">
        <v>62</v>
      </c>
      <c r="B142" s="25">
        <v>14005</v>
      </c>
      <c r="C142" s="21">
        <v>263</v>
      </c>
      <c r="D142" s="21">
        <v>0</v>
      </c>
      <c r="E142" s="26">
        <v>0.25</v>
      </c>
      <c r="F142" s="26">
        <f>IF((C142+D142)&lt;200,12,IF((C142+D142)&gt;600,15,((C142+D142)*0.0075)+10.5))</f>
        <v>12.4725</v>
      </c>
      <c r="G142" s="26">
        <f>(C142+D142)/F142</f>
        <v>21.086390058127883</v>
      </c>
      <c r="H142" s="26">
        <f>E142/F142</f>
        <v>2.0044097013429546E-2</v>
      </c>
      <c r="I142" s="26">
        <f>G142+H142</f>
        <v>21.106434155141311</v>
      </c>
      <c r="J142" s="27">
        <f>$J$4*1.29</f>
        <v>80038.849800000011</v>
      </c>
      <c r="K142" s="27">
        <f>I142*J142</f>
        <v>1689334.7131569455</v>
      </c>
      <c r="L142" s="27">
        <f>K142*0.3878</f>
        <v>655124.00176226348</v>
      </c>
      <c r="M142" s="27">
        <v>0</v>
      </c>
      <c r="N142" s="27">
        <f>K142+L142+M142</f>
        <v>2344458.714919209</v>
      </c>
      <c r="O142" s="27">
        <v>0</v>
      </c>
      <c r="P142" s="27">
        <f>IF(O142=0,N142,O142)</f>
        <v>2344458.714919209</v>
      </c>
    </row>
    <row r="143" spans="1:16" ht="13.5" customHeight="1" x14ac:dyDescent="0.2">
      <c r="A143" s="24" t="s">
        <v>72</v>
      </c>
      <c r="B143" s="25">
        <v>18005</v>
      </c>
      <c r="C143" s="21">
        <v>540</v>
      </c>
      <c r="D143" s="21">
        <v>0</v>
      </c>
      <c r="E143" s="26">
        <v>0.25</v>
      </c>
      <c r="F143" s="26">
        <f>IF((C143+D143)&lt;200,12,IF((C143+D143)&gt;600,15,((C143+D143)*0.0075)+10.5))</f>
        <v>14.55</v>
      </c>
      <c r="G143" s="26">
        <f>(C143+D143)/F143</f>
        <v>37.113402061855666</v>
      </c>
      <c r="H143" s="26">
        <f>E143/F143</f>
        <v>1.7182130584192438E-2</v>
      </c>
      <c r="I143" s="26">
        <f>G143+H143</f>
        <v>37.130584192439862</v>
      </c>
      <c r="J143" s="27">
        <f>$J$4*1.29</f>
        <v>80038.849800000011</v>
      </c>
      <c r="K143" s="27">
        <f>I143*J143</f>
        <v>2971889.251164949</v>
      </c>
      <c r="L143" s="27">
        <f>K143*0.3878</f>
        <v>1152498.6516017672</v>
      </c>
      <c r="M143" s="27">
        <v>0</v>
      </c>
      <c r="N143" s="27">
        <f>K143+L143+M143</f>
        <v>4124387.9027667162</v>
      </c>
      <c r="O143" s="27">
        <v>0</v>
      </c>
      <c r="P143" s="27">
        <f>IF(O143=0,N143,O143)</f>
        <v>4124387.9027667162</v>
      </c>
    </row>
    <row r="144" spans="1:16" ht="13.5" customHeight="1" x14ac:dyDescent="0.2">
      <c r="A144" s="24" t="s">
        <v>105</v>
      </c>
      <c r="B144" s="25">
        <v>36002</v>
      </c>
      <c r="C144" s="21">
        <v>447.48</v>
      </c>
      <c r="D144" s="21">
        <v>0</v>
      </c>
      <c r="E144" s="26">
        <v>3.75</v>
      </c>
      <c r="F144" s="26">
        <f>IF((C144+D144)&lt;200,12,IF((C144+D144)&gt;600,15,((C144+D144)*0.0075)+10.5))</f>
        <v>13.8561</v>
      </c>
      <c r="G144" s="26">
        <f>(C144+D144)/F144</f>
        <v>32.294801567540652</v>
      </c>
      <c r="H144" s="26">
        <f>E144/F144</f>
        <v>0.27063892437265896</v>
      </c>
      <c r="I144" s="26">
        <f>G144+H144</f>
        <v>32.565440491913314</v>
      </c>
      <c r="J144" s="27">
        <f>$J$4*1.29</f>
        <v>80038.849800000011</v>
      </c>
      <c r="K144" s="27">
        <f>I144*J144</f>
        <v>2606500.4002030883</v>
      </c>
      <c r="L144" s="27">
        <f>K144*0.3878</f>
        <v>1010800.8551987576</v>
      </c>
      <c r="M144" s="27">
        <v>0</v>
      </c>
      <c r="N144" s="27">
        <f>K144+L144+M144</f>
        <v>3617301.255401846</v>
      </c>
      <c r="O144" s="27">
        <v>0</v>
      </c>
      <c r="P144" s="27">
        <f>IF(O144=0,N144,O144)</f>
        <v>3617301.255401846</v>
      </c>
    </row>
    <row r="145" spans="1:16" ht="13.5" customHeight="1" x14ac:dyDescent="0.2">
      <c r="A145" s="24" t="s">
        <v>137</v>
      </c>
      <c r="B145" s="25">
        <v>49007</v>
      </c>
      <c r="C145" s="21">
        <v>1431.08</v>
      </c>
      <c r="D145" s="21">
        <v>0.1</v>
      </c>
      <c r="E145" s="26">
        <v>1.75</v>
      </c>
      <c r="F145" s="26">
        <f>IF((C145+D145)&lt;200,12,IF((C145+D145)&gt;600,15,((C145+D145)*0.0075)+10.5))</f>
        <v>15</v>
      </c>
      <c r="G145" s="26">
        <f>(C145+D145)/F145</f>
        <v>95.411999999999992</v>
      </c>
      <c r="H145" s="26">
        <f>E145/F145</f>
        <v>0.11666666666666667</v>
      </c>
      <c r="I145" s="26">
        <f>G145+H145</f>
        <v>95.528666666666652</v>
      </c>
      <c r="J145" s="27">
        <f>$J$4*1.29</f>
        <v>80038.849800000011</v>
      </c>
      <c r="K145" s="27">
        <f>I145*J145</f>
        <v>7646004.6029276</v>
      </c>
      <c r="L145" s="27">
        <f>K145*0.3878</f>
        <v>2965120.585015323</v>
      </c>
      <c r="M145" s="27">
        <v>0</v>
      </c>
      <c r="N145" s="27">
        <f>K145+L145+M145</f>
        <v>10611125.187942922</v>
      </c>
      <c r="O145" s="27">
        <v>0</v>
      </c>
      <c r="P145" s="27">
        <f>IF(O145=0,N145,O145)</f>
        <v>10611125.187942922</v>
      </c>
    </row>
    <row r="146" spans="1:16" ht="13.5" customHeight="1" x14ac:dyDescent="0.2">
      <c r="A146" s="24" t="s">
        <v>31</v>
      </c>
      <c r="B146" s="25">
        <v>1003</v>
      </c>
      <c r="C146" s="21">
        <v>120</v>
      </c>
      <c r="D146" s="21">
        <v>0</v>
      </c>
      <c r="E146" s="26">
        <v>0</v>
      </c>
      <c r="F146" s="26">
        <f>IF((C146+D146)&lt;200,12,IF((C146+D146)&gt;600,15,((C146+D146)*0.0075)+10.5))</f>
        <v>12</v>
      </c>
      <c r="G146" s="26">
        <f>(C146+D146)/F146</f>
        <v>10</v>
      </c>
      <c r="H146" s="26">
        <f>E146/F146</f>
        <v>0</v>
      </c>
      <c r="I146" s="26">
        <f>G146+H146</f>
        <v>10</v>
      </c>
      <c r="J146" s="27">
        <f>$J$4*1.29</f>
        <v>80038.849800000011</v>
      </c>
      <c r="K146" s="27">
        <f>I146*J146</f>
        <v>800388.49800000014</v>
      </c>
      <c r="L146" s="27">
        <f>K146*0.3878</f>
        <v>310390.65952440002</v>
      </c>
      <c r="M146" s="27">
        <v>0</v>
      </c>
      <c r="N146" s="27">
        <f>K146+L146+M146</f>
        <v>1110779.1575244002</v>
      </c>
      <c r="O146" s="27">
        <v>0</v>
      </c>
      <c r="P146" s="27">
        <f>IF(O146=0,N146,O146)</f>
        <v>1110779.1575244002</v>
      </c>
    </row>
    <row r="147" spans="1:16" ht="13.5" customHeight="1" x14ac:dyDescent="0.2">
      <c r="A147" s="24" t="s">
        <v>129</v>
      </c>
      <c r="B147" s="25">
        <v>47001</v>
      </c>
      <c r="C147" s="21">
        <v>402</v>
      </c>
      <c r="D147" s="21">
        <v>0</v>
      </c>
      <c r="E147" s="26">
        <v>0</v>
      </c>
      <c r="F147" s="26">
        <f>IF((C147+D147)&lt;200,12,IF((C147+D147)&gt;600,15,((C147+D147)*0.0075)+10.5))</f>
        <v>13.515000000000001</v>
      </c>
      <c r="G147" s="26">
        <f>(C147+D147)/F147</f>
        <v>29.744728079911209</v>
      </c>
      <c r="H147" s="26">
        <f>E147/F147</f>
        <v>0</v>
      </c>
      <c r="I147" s="26">
        <f>G147+H147</f>
        <v>29.744728079911209</v>
      </c>
      <c r="J147" s="27">
        <f>$J$4*1.29</f>
        <v>80038.849800000011</v>
      </c>
      <c r="K147" s="27">
        <f>I147*J147</f>
        <v>2380733.823129856</v>
      </c>
      <c r="L147" s="27">
        <f>K147*0.3878</f>
        <v>923248.57660975808</v>
      </c>
      <c r="M147" s="27">
        <v>0</v>
      </c>
      <c r="N147" s="27">
        <f>K147+L147+M147</f>
        <v>3303982.3997396142</v>
      </c>
      <c r="O147" s="27">
        <v>0</v>
      </c>
      <c r="P147" s="27">
        <f>IF(O147=0,N147,O147)</f>
        <v>3303982.3997396142</v>
      </c>
    </row>
    <row r="148" spans="1:16" ht="13.5" customHeight="1" x14ac:dyDescent="0.2">
      <c r="A148" s="24" t="s">
        <v>56</v>
      </c>
      <c r="B148" s="25">
        <v>12003</v>
      </c>
      <c r="C148" s="21">
        <v>329</v>
      </c>
      <c r="D148" s="21">
        <v>0</v>
      </c>
      <c r="E148" s="26">
        <v>12.75</v>
      </c>
      <c r="F148" s="26">
        <f>IF((C148+D148)&lt;200,12,IF((C148+D148)&gt;600,15,((C148+D148)*0.0075)+10.5))</f>
        <v>12.967499999999999</v>
      </c>
      <c r="G148" s="26">
        <f>(C148+D148)/F148</f>
        <v>25.371120107962213</v>
      </c>
      <c r="H148" s="26">
        <f>E148/F148</f>
        <v>0.98322729901677275</v>
      </c>
      <c r="I148" s="26">
        <f>G148+H148</f>
        <v>26.354347406978984</v>
      </c>
      <c r="J148" s="27">
        <f>$J$4*1.29</f>
        <v>80038.849800000011</v>
      </c>
      <c r="K148" s="27">
        <f>I148*J148</f>
        <v>2109371.6536842105</v>
      </c>
      <c r="L148" s="27">
        <f>K148*0.3878</f>
        <v>818014.32729873678</v>
      </c>
      <c r="M148" s="27">
        <v>0</v>
      </c>
      <c r="N148" s="27">
        <f>K148+L148+M148</f>
        <v>2927385.9809829472</v>
      </c>
      <c r="O148" s="27">
        <v>0</v>
      </c>
      <c r="P148" s="27">
        <f>IF(O148=0,N148,O148)</f>
        <v>2927385.9809829472</v>
      </c>
    </row>
    <row r="149" spans="1:16" ht="13.5" customHeight="1" x14ac:dyDescent="0.2">
      <c r="A149" s="24" t="s">
        <v>152</v>
      </c>
      <c r="B149" s="25">
        <v>54007</v>
      </c>
      <c r="C149" s="21">
        <v>221.43</v>
      </c>
      <c r="D149" s="21">
        <v>0</v>
      </c>
      <c r="E149" s="26">
        <v>0.5</v>
      </c>
      <c r="F149" s="26">
        <f>IF((C149+D149)&lt;200,12,IF((C149+D149)&gt;600,15,((C149+D149)*0.0075)+10.5))</f>
        <v>12.160724999999999</v>
      </c>
      <c r="G149" s="26">
        <f>(C149+D149)/F149</f>
        <v>18.20861831839796</v>
      </c>
      <c r="H149" s="26">
        <f>E149/F149</f>
        <v>4.1115969648191211E-2</v>
      </c>
      <c r="I149" s="26">
        <f>G149+H149</f>
        <v>18.249734288046152</v>
      </c>
      <c r="J149" s="27">
        <f>$J$4*1.29</f>
        <v>80038.849800000011</v>
      </c>
      <c r="K149" s="27">
        <f>I149*J149</f>
        <v>1460687.7415708362</v>
      </c>
      <c r="L149" s="27">
        <f>K149*0.3878</f>
        <v>566454.70618117019</v>
      </c>
      <c r="M149" s="27">
        <v>0</v>
      </c>
      <c r="N149" s="27">
        <f>K149+L149+M149</f>
        <v>2027142.4477520064</v>
      </c>
      <c r="O149" s="27">
        <v>0</v>
      </c>
      <c r="P149" s="27">
        <f>IF(O149=0,N149,O149)</f>
        <v>2027142.4477520064</v>
      </c>
    </row>
    <row r="150" spans="1:16" ht="13.5" customHeight="1" x14ac:dyDescent="0.2">
      <c r="A150" s="24" t="s">
        <v>161</v>
      </c>
      <c r="B150" s="25">
        <v>59002</v>
      </c>
      <c r="C150" s="21">
        <v>784</v>
      </c>
      <c r="D150" s="21">
        <v>0</v>
      </c>
      <c r="E150" s="26">
        <v>0</v>
      </c>
      <c r="F150" s="26">
        <f>IF((C150+D150)&lt;200,12,IF((C150+D150)&gt;600,15,((C150+D150)*0.0075)+10.5))</f>
        <v>15</v>
      </c>
      <c r="G150" s="26">
        <f>(C150+D150)/F150</f>
        <v>52.266666666666666</v>
      </c>
      <c r="H150" s="26">
        <f>E150/F150</f>
        <v>0</v>
      </c>
      <c r="I150" s="26">
        <f>G150+H150</f>
        <v>52.266666666666666</v>
      </c>
      <c r="J150" s="27">
        <f>$J$4*1.29</f>
        <v>80038.849800000011</v>
      </c>
      <c r="K150" s="27">
        <f>I150*J150</f>
        <v>4183363.8828800004</v>
      </c>
      <c r="L150" s="27">
        <f>K150*0.3878</f>
        <v>1622308.513780864</v>
      </c>
      <c r="M150" s="27">
        <v>0</v>
      </c>
      <c r="N150" s="27">
        <f>K150+L150+M150</f>
        <v>5805672.3966608644</v>
      </c>
      <c r="O150" s="27">
        <v>0</v>
      </c>
      <c r="P150" s="27">
        <f>IF(O150=0,N150,O150)</f>
        <v>5805672.3966608644</v>
      </c>
    </row>
    <row r="151" spans="1:16" ht="13.5" customHeight="1" x14ac:dyDescent="0.2">
      <c r="A151" s="24" t="s">
        <v>34</v>
      </c>
      <c r="B151" s="25">
        <v>2006</v>
      </c>
      <c r="C151" s="21">
        <v>301</v>
      </c>
      <c r="D151" s="21">
        <v>0</v>
      </c>
      <c r="E151" s="26">
        <v>0</v>
      </c>
      <c r="F151" s="26">
        <f>IF((C151+D151)&lt;200,12,IF((C151+D151)&gt;600,15,((C151+D151)*0.0075)+10.5))</f>
        <v>12.7575</v>
      </c>
      <c r="G151" s="26">
        <f>(C151+D151)/F151</f>
        <v>23.593964334705074</v>
      </c>
      <c r="H151" s="26">
        <f>E151/F151</f>
        <v>0</v>
      </c>
      <c r="I151" s="26">
        <f>G151+H151</f>
        <v>23.593964334705074</v>
      </c>
      <c r="J151" s="27">
        <f>$J$4*1.29</f>
        <v>80038.849800000011</v>
      </c>
      <c r="K151" s="27">
        <f>I151*J151</f>
        <v>1888433.7675720167</v>
      </c>
      <c r="L151" s="27">
        <f>K151*0.3878</f>
        <v>732334.61506442807</v>
      </c>
      <c r="M151" s="27">
        <v>0</v>
      </c>
      <c r="N151" s="27">
        <f>K151+L151+M151</f>
        <v>2620768.3826364446</v>
      </c>
      <c r="O151" s="27">
        <v>0</v>
      </c>
      <c r="P151" s="27">
        <f>IF(O151=0,N151,O151)</f>
        <v>2620768.3826364446</v>
      </c>
    </row>
    <row r="152" spans="1:16" ht="13.5" customHeight="1" x14ac:dyDescent="0.2">
      <c r="A152" s="24" t="s">
        <v>153</v>
      </c>
      <c r="B152" s="25">
        <v>55004</v>
      </c>
      <c r="C152" s="21">
        <v>252</v>
      </c>
      <c r="D152" s="21">
        <v>0</v>
      </c>
      <c r="E152" s="26">
        <v>0.25</v>
      </c>
      <c r="F152" s="26">
        <f>IF((C152+D152)&lt;200,12,IF((C152+D152)&gt;600,15,((C152+D152)*0.0075)+10.5))</f>
        <v>12.39</v>
      </c>
      <c r="G152" s="26">
        <f>(C152+D152)/F152</f>
        <v>20.338983050847457</v>
      </c>
      <c r="H152" s="26">
        <f>E152/F152</f>
        <v>2.0177562550443905E-2</v>
      </c>
      <c r="I152" s="26">
        <f>G152+H152</f>
        <v>20.359160613397901</v>
      </c>
      <c r="J152" s="27">
        <f>$J$4*1.29</f>
        <v>80038.849800000011</v>
      </c>
      <c r="K152" s="27">
        <f>I152*J152</f>
        <v>1629523.7983898306</v>
      </c>
      <c r="L152" s="27">
        <f>K152*0.3878</f>
        <v>631929.32901557628</v>
      </c>
      <c r="M152" s="27">
        <v>0</v>
      </c>
      <c r="N152" s="27">
        <f>K152+L152+M152</f>
        <v>2261453.1274054069</v>
      </c>
      <c r="O152" s="27">
        <v>0</v>
      </c>
      <c r="P152" s="27">
        <f>IF(O152=0,N152,O152)</f>
        <v>2261453.1274054069</v>
      </c>
    </row>
    <row r="153" spans="1:16" ht="13.5" customHeight="1" x14ac:dyDescent="0.2">
      <c r="A153" s="24" t="s">
        <v>174</v>
      </c>
      <c r="B153" s="25">
        <v>63003</v>
      </c>
      <c r="C153" s="21">
        <v>2841.58</v>
      </c>
      <c r="D153" s="21">
        <v>0.30000000000000004</v>
      </c>
      <c r="E153" s="26">
        <v>28.5</v>
      </c>
      <c r="F153" s="26">
        <f>IF((C153+D153)&lt;200,12,IF((C153+D153)&gt;600,15,((C153+D153)*0.0075)+10.5))</f>
        <v>15</v>
      </c>
      <c r="G153" s="26">
        <f>(C153+D153)/F153</f>
        <v>189.45866666666669</v>
      </c>
      <c r="H153" s="26">
        <f>E153/F153</f>
        <v>1.9</v>
      </c>
      <c r="I153" s="26">
        <f>G153+H153</f>
        <v>191.35866666666669</v>
      </c>
      <c r="J153" s="27">
        <f>$J$4*1.29</f>
        <v>80038.849800000011</v>
      </c>
      <c r="K153" s="27">
        <f>I153*J153</f>
        <v>15316127.579261605</v>
      </c>
      <c r="L153" s="27">
        <f>K153*0.3878</f>
        <v>5939594.2752376497</v>
      </c>
      <c r="M153" s="27">
        <v>0</v>
      </c>
      <c r="N153" s="27">
        <f>K153+L153+M153</f>
        <v>21255721.854499254</v>
      </c>
      <c r="O153" s="27">
        <v>0</v>
      </c>
      <c r="P153" s="27">
        <f>IF(O153=0,N153,O153)</f>
        <v>21255721.854499254</v>
      </c>
    </row>
    <row r="154" spans="1:16" x14ac:dyDescent="0.2">
      <c r="A154" s="29"/>
      <c r="B154" s="29"/>
      <c r="C154" s="30">
        <f>SUM(C6:C153)</f>
        <v>137793.49</v>
      </c>
      <c r="D154" s="30">
        <f>SUM(D6:D153)</f>
        <v>9.7999999999999989</v>
      </c>
      <c r="E154" s="26">
        <f>SUM(E6:E153)</f>
        <v>1374</v>
      </c>
      <c r="F154" s="31"/>
      <c r="G154" s="26">
        <f>SUM(G6:G153)</f>
        <v>9493.5065199266337</v>
      </c>
      <c r="H154" s="31"/>
      <c r="I154" s="26">
        <f>SUM(I6:I153)</f>
        <v>9587.3719757763993</v>
      </c>
      <c r="J154" s="27"/>
      <c r="K154" s="31"/>
      <c r="L154" s="31"/>
      <c r="M154" s="27">
        <f>SUM(M6:M153)</f>
        <v>237084</v>
      </c>
      <c r="N154" s="27">
        <f>SUM(N6:N153)</f>
        <v>1065182380.6125946</v>
      </c>
      <c r="O154" s="27">
        <f t="shared" ref="O154:P154" si="0">SUM(O6:O153)</f>
        <v>769652.39312500006</v>
      </c>
      <c r="P154" s="27">
        <f t="shared" si="0"/>
        <v>1064901421.0525613</v>
      </c>
    </row>
    <row r="155" spans="1:16" ht="13.5" thickBot="1" x14ac:dyDescent="0.25">
      <c r="A155" s="32"/>
      <c r="B155" s="32"/>
      <c r="C155" s="33"/>
      <c r="D155" s="34"/>
    </row>
    <row r="156" spans="1:16" s="41" customFormat="1" ht="14.25" thickTop="1" thickBot="1" x14ac:dyDescent="0.25">
      <c r="A156" s="35" t="s">
        <v>178</v>
      </c>
      <c r="B156" s="35" t="s">
        <v>179</v>
      </c>
      <c r="C156" s="36">
        <v>34</v>
      </c>
      <c r="D156" s="37"/>
      <c r="E156" s="38"/>
      <c r="F156" s="38"/>
      <c r="G156" s="38"/>
      <c r="H156" s="38"/>
      <c r="I156" s="39" t="s">
        <v>179</v>
      </c>
      <c r="J156" s="40"/>
      <c r="K156" s="40"/>
      <c r="L156" s="40"/>
      <c r="M156" s="40"/>
      <c r="N156" s="40"/>
      <c r="O156" s="40"/>
      <c r="P156" s="40">
        <f>ROUND(C156*7405.19,0)</f>
        <v>251776</v>
      </c>
    </row>
    <row r="157" spans="1:16" ht="13.5" thickTop="1" x14ac:dyDescent="0.2"/>
    <row r="158" spans="1:16" x14ac:dyDescent="0.2">
      <c r="C158" s="34"/>
      <c r="D158" s="34"/>
      <c r="P158" s="5">
        <f>P154+P156</f>
        <v>1065153197.0525613</v>
      </c>
    </row>
  </sheetData>
  <sortState xmlns:xlrd2="http://schemas.microsoft.com/office/spreadsheetml/2017/richdata2" ref="A6:Q153">
    <sortCondition ref="A6:A153"/>
  </sortState>
  <pageMargins left="0.25" right="0.25" top="0.39" bottom="0.45" header="0.17" footer="0.16"/>
  <pageSetup scale="71" fitToHeight="0" orientation="landscape" cellComments="asDisplayed" r:id="rId1"/>
  <headerFooter alignWithMargins="0">
    <oddHeader xml:space="preserve">&amp;C&amp;"Lucida Sans Unicode,Regular"&amp;14
</oddHeader>
    <oddFooter>&amp;C&amp;"Ebrima,Regular"&amp;9&amp;P&amp;R&amp;"Arial Unicode MS,Regular"&amp;8 &amp;D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GSA Need</vt:lpstr>
      <vt:lpstr>'GSA Need'!Print_Area</vt:lpstr>
      <vt:lpstr>'GSA Need'!Print_Titles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Leiferman, Bobbi</dc:creator>
  <cp:lastModifiedBy>Leiferman, Bobbi</cp:lastModifiedBy>
  <dcterms:created xsi:type="dcterms:W3CDTF">2025-02-21T21:30:11Z</dcterms:created>
  <dcterms:modified xsi:type="dcterms:W3CDTF">2025-02-21T21:33:46Z</dcterms:modified>
</cp:coreProperties>
</file>