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BUDGET DOCUMENTS\"/>
    </mc:Choice>
  </mc:AlternateContent>
  <xr:revisionPtr revIDLastSave="0" documentId="13_ncr:1_{558EB576-7E9E-4340-BB34-64309636A8B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27" i="1"/>
  <c r="D23" i="1"/>
  <c r="D19" i="1"/>
  <c r="D15" i="1"/>
  <c r="D47" i="1" l="1"/>
  <c r="D37" i="1"/>
  <c r="D8" i="1" l="1"/>
  <c r="D9" i="1" s="1"/>
  <c r="D11" i="1" s="1"/>
  <c r="D33" i="1" l="1"/>
  <c r="D43" i="1" l="1"/>
  <c r="D53" i="1"/>
  <c r="D55" i="1" l="1"/>
</calcChain>
</file>

<file path=xl/sharedStrings.xml><?xml version="1.0" encoding="utf-8"?>
<sst xmlns="http://schemas.openxmlformats.org/spreadsheetml/2006/main" count="60" uniqueCount="56">
  <si>
    <t>TOTAL</t>
  </si>
  <si>
    <t xml:space="preserve"> </t>
  </si>
  <si>
    <t xml:space="preserve">Local Tax Effort (first half):  </t>
  </si>
  <si>
    <t>First Half State Aid:</t>
  </si>
  <si>
    <t>Local Tax Effort (second half):</t>
  </si>
  <si>
    <t>Second Half State Aid:</t>
  </si>
  <si>
    <t>(B) Multiply the result of (A) by .5</t>
  </si>
  <si>
    <t>Determine District Need</t>
  </si>
  <si>
    <t>Tax Effort</t>
  </si>
  <si>
    <t>Levy Effort</t>
  </si>
  <si>
    <t>1st Half Aid</t>
  </si>
  <si>
    <t>2nd Half Aid</t>
  </si>
  <si>
    <t>TOTAL Aid Estimate</t>
  </si>
  <si>
    <t>Local Levy Effort (first half):</t>
  </si>
  <si>
    <t>Local Levy Effort (second half)</t>
  </si>
  <si>
    <t xml:space="preserve">TOTAL CALCULATED STATE AID (sum of step 4 and step 7)                       </t>
  </si>
  <si>
    <r>
      <t xml:space="preserve">Multiply the above total ADM by </t>
    </r>
    <r>
      <rPr>
        <b/>
        <sz val="10"/>
        <rFont val="Ebrima"/>
      </rPr>
      <t>10%</t>
    </r>
  </si>
  <si>
    <t>Step 8</t>
  </si>
  <si>
    <t>Step 7</t>
  </si>
  <si>
    <t>Step 6</t>
  </si>
  <si>
    <t>Step 5</t>
  </si>
  <si>
    <t>Step 4</t>
  </si>
  <si>
    <t>Step 3</t>
  </si>
  <si>
    <t>Step 2</t>
  </si>
  <si>
    <t>Step 1</t>
  </si>
  <si>
    <r>
      <t>TOTAL DISTRICT NEED</t>
    </r>
    <r>
      <rPr>
        <b/>
        <sz val="11"/>
        <rFont val="Ebrima"/>
      </rPr>
      <t xml:space="preserve"> (Sum of calculated need levels 1-6)</t>
    </r>
  </si>
  <si>
    <r>
      <t xml:space="preserve">Need (step 1) multiplied by .5 </t>
    </r>
    <r>
      <rPr>
        <u/>
        <sz val="10"/>
        <rFont val="Ebrima"/>
      </rPr>
      <t>minus</t>
    </r>
    <r>
      <rPr>
        <sz val="10"/>
        <rFont val="Ebrima"/>
      </rPr>
      <t xml:space="preserve"> 2nd half local tax effort (step 5) </t>
    </r>
    <r>
      <rPr>
        <u/>
        <sz val="10"/>
        <rFont val="Ebrima"/>
      </rPr>
      <t>AND THEN</t>
    </r>
    <r>
      <rPr>
        <sz val="10"/>
        <rFont val="Ebrima"/>
      </rPr>
      <t xml:space="preserve"> this result must then be multiplied by the 2nd half local levy effort (step 6).</t>
    </r>
  </si>
  <si>
    <t>Fall 2019 State Aid Fall Enrollment of Your School District</t>
  </si>
  <si>
    <t>Fall 2019 Fall Count of Parochial/Christian Schools in Your District</t>
  </si>
  <si>
    <t xml:space="preserve">Fall 2019 Fall Count of Home School Students in Your District </t>
  </si>
  <si>
    <t>(A) Total number of students with primary disability of cognitive disability or emotionally disturbed as per State Child Count, Dec 2019.</t>
  </si>
  <si>
    <t>(A) Total number of students with primary disability of hearing loss, deafness, visual loss, deaf-blindness, orthopedic impairment or traumatic brain injury as per State Child Count, Dec 2019.</t>
  </si>
  <si>
    <t>(A) Total number of students with primary disability of autism as per State Child Count, Dec 2019.</t>
  </si>
  <si>
    <t>(A) Total number of students with primary disability of multiple disabilities as per State Child Count, Dec 2019.</t>
  </si>
  <si>
    <t>(A) Total number of children ages 0-2 identified as prolonged assistance, Dec 2019.</t>
  </si>
  <si>
    <t>(A) Total estimated valuation tax base Pay 2020 multiplied times $1.416 divided by 1,000.</t>
  </si>
  <si>
    <r>
      <t xml:space="preserve">District special ed. levy for taxes payable in 2020 divided by $1.416 </t>
    </r>
    <r>
      <rPr>
        <b/>
        <sz val="10"/>
        <rFont val="Ebrima"/>
      </rPr>
      <t>(may not exceed 1.0)</t>
    </r>
  </si>
  <si>
    <r>
      <t xml:space="preserve">Need (step 1) multiplied by .5 </t>
    </r>
    <r>
      <rPr>
        <u/>
        <sz val="10"/>
        <rFont val="Ebrima"/>
      </rPr>
      <t>minus</t>
    </r>
    <r>
      <rPr>
        <sz val="10"/>
        <rFont val="Ebrima"/>
      </rPr>
      <t xml:space="preserve"> 1st half local tax effort (step 2). </t>
    </r>
    <r>
      <rPr>
        <u/>
        <sz val="10"/>
        <rFont val="Ebrima"/>
      </rPr>
      <t>AND THEN</t>
    </r>
    <r>
      <rPr>
        <sz val="10"/>
        <rFont val="Ebrima"/>
      </rPr>
      <t xml:space="preserve"> this result must then be multiplied by the 1st half local levy effort (step 3).</t>
    </r>
  </si>
  <si>
    <t>(A) Total estimated valuation tax base Pay 2021 multiplied times $1.484 divided by 1,000.</t>
  </si>
  <si>
    <r>
      <t xml:space="preserve">District special ed. levy for taxes payable 2021 divided by $1.484 </t>
    </r>
    <r>
      <rPr>
        <b/>
        <sz val="10"/>
        <rFont val="Ebrima"/>
      </rPr>
      <t>(may not exceed 1.0)</t>
    </r>
  </si>
  <si>
    <r>
      <t xml:space="preserve">Calculate Need from </t>
    </r>
    <r>
      <rPr>
        <b/>
        <sz val="12"/>
        <color theme="0"/>
        <rFont val="Ebrima"/>
      </rPr>
      <t xml:space="preserve">LEVEL ONE </t>
    </r>
    <r>
      <rPr>
        <sz val="12"/>
        <color theme="0"/>
        <rFont val="Ebrima"/>
      </rPr>
      <t>Disability</t>
    </r>
  </si>
  <si>
    <r>
      <t>Calculate Need from</t>
    </r>
    <r>
      <rPr>
        <b/>
        <sz val="12"/>
        <color theme="0"/>
        <rFont val="Ebrima"/>
      </rPr>
      <t xml:space="preserve"> LEVEL TWO</t>
    </r>
    <r>
      <rPr>
        <sz val="12"/>
        <color theme="0"/>
        <rFont val="Ebrima"/>
      </rPr>
      <t xml:space="preserve"> Disability</t>
    </r>
  </si>
  <si>
    <r>
      <t xml:space="preserve">Calculate Need from </t>
    </r>
    <r>
      <rPr>
        <b/>
        <sz val="12"/>
        <color theme="0"/>
        <rFont val="Ebrima"/>
      </rPr>
      <t xml:space="preserve">LEVEL THREE </t>
    </r>
    <r>
      <rPr>
        <sz val="12"/>
        <color theme="0"/>
        <rFont val="Ebrima"/>
      </rPr>
      <t>Disability</t>
    </r>
  </si>
  <si>
    <r>
      <t xml:space="preserve">Calculate Need from </t>
    </r>
    <r>
      <rPr>
        <b/>
        <sz val="12"/>
        <color theme="0"/>
        <rFont val="Ebrima"/>
      </rPr>
      <t xml:space="preserve">LEVEL FOUR </t>
    </r>
    <r>
      <rPr>
        <sz val="12"/>
        <color theme="0"/>
        <rFont val="Ebrima"/>
      </rPr>
      <t>Disability</t>
    </r>
  </si>
  <si>
    <r>
      <t xml:space="preserve">Calculate Need from </t>
    </r>
    <r>
      <rPr>
        <b/>
        <sz val="12"/>
        <color theme="0"/>
        <rFont val="Ebrima"/>
      </rPr>
      <t>LEVEL FIVE</t>
    </r>
    <r>
      <rPr>
        <sz val="12"/>
        <color theme="0"/>
        <rFont val="Ebrima"/>
      </rPr>
      <t xml:space="preserve"> Disability</t>
    </r>
  </si>
  <si>
    <r>
      <t xml:space="preserve">Calculate Need from </t>
    </r>
    <r>
      <rPr>
        <b/>
        <sz val="12"/>
        <color theme="0"/>
        <rFont val="Ebrima"/>
      </rPr>
      <t xml:space="preserve">LEVEL SIX </t>
    </r>
    <r>
      <rPr>
        <sz val="12"/>
        <color theme="0"/>
        <rFont val="Ebrima"/>
      </rPr>
      <t>Disability</t>
    </r>
  </si>
  <si>
    <t>Estimate FY2021 Special Education Aid</t>
  </si>
  <si>
    <t>Questions?  Contact Office of State Aid and School Finance, (605) 773-3248</t>
  </si>
  <si>
    <t>State Aid Fall Enrollment</t>
  </si>
  <si>
    <r>
      <t xml:space="preserve">Multiply the result of ADM x 10%  by </t>
    </r>
    <r>
      <rPr>
        <b/>
        <sz val="10"/>
        <rFont val="Ebrima"/>
      </rPr>
      <t>$6,152</t>
    </r>
  </si>
  <si>
    <r>
      <t xml:space="preserve">(B) Multiply total number of students with a level 3 disability by </t>
    </r>
    <r>
      <rPr>
        <b/>
        <sz val="10"/>
        <rFont val="Ebrima"/>
      </rPr>
      <t>$19,194</t>
    </r>
  </si>
  <si>
    <r>
      <t xml:space="preserve">(B) Multiply total number of students with a level 4 disability by </t>
    </r>
    <r>
      <rPr>
        <b/>
        <sz val="10"/>
        <rFont val="Ebrima"/>
      </rPr>
      <t>$15,405</t>
    </r>
  </si>
  <si>
    <r>
      <t xml:space="preserve">(B) Multiply total number of students with a level 5 disability by </t>
    </r>
    <r>
      <rPr>
        <b/>
        <sz val="10"/>
        <rFont val="Ebrima"/>
      </rPr>
      <t>$32,348</t>
    </r>
  </si>
  <si>
    <r>
      <t xml:space="preserve">(B) Multiply total number of children with a level 6 disability by </t>
    </r>
    <r>
      <rPr>
        <b/>
        <sz val="10"/>
        <rFont val="Ebrima"/>
      </rPr>
      <t>$8,261</t>
    </r>
  </si>
  <si>
    <t>as of 3/12/2020</t>
  </si>
  <si>
    <r>
      <t xml:space="preserve">(B) Multiply total number of students with a level 2 disability by </t>
    </r>
    <r>
      <rPr>
        <b/>
        <sz val="10"/>
        <rFont val="Ebrima"/>
      </rPr>
      <t>$14,655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</si>
</sst>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7" x14ac:knownFonts="1">
    <font>
      <sz val="10"/>
      <name val="Comic Sans MS"/>
    </font>
    <font>
      <sz val="8"/>
      <name val="Comic Sans MS"/>
      <family val="4"/>
    </font>
    <font>
      <sz val="10"/>
      <name val="Ebrima"/>
    </font>
    <font>
      <b/>
      <u/>
      <sz val="10"/>
      <name val="Ebrima"/>
    </font>
    <font>
      <b/>
      <sz val="10"/>
      <name val="Ebrima"/>
    </font>
    <font>
      <u/>
      <sz val="10"/>
      <name val="Ebrima"/>
    </font>
    <font>
      <b/>
      <sz val="11"/>
      <name val="Ebrima"/>
    </font>
    <font>
      <b/>
      <sz val="12"/>
      <color theme="0"/>
      <name val="Ebrima"/>
    </font>
    <font>
      <b/>
      <sz val="12"/>
      <name val="Ebrima"/>
    </font>
    <font>
      <b/>
      <u/>
      <sz val="11"/>
      <name val="Ebrima"/>
    </font>
    <font>
      <sz val="16"/>
      <name val="Ebrima"/>
    </font>
    <font>
      <sz val="11"/>
      <name val="Ebrima"/>
    </font>
    <font>
      <b/>
      <sz val="14"/>
      <color theme="0"/>
      <name val="Ebrima"/>
    </font>
    <font>
      <sz val="12"/>
      <color theme="0"/>
      <name val="Ebrima"/>
    </font>
    <font>
      <b/>
      <sz val="16"/>
      <color theme="0"/>
      <name val="Ebrima"/>
    </font>
    <font>
      <sz val="9"/>
      <name val="Ebrima"/>
    </font>
    <font>
      <b/>
      <sz val="14"/>
      <name val="Ebrim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D7CB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43" fontId="2" fillId="0" borderId="2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/>
    <xf numFmtId="6" fontId="2" fillId="0" borderId="2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6" fontId="2" fillId="0" borderId="5" xfId="0" applyNumberFormat="1" applyFont="1" applyFill="1" applyBorder="1"/>
    <xf numFmtId="6" fontId="2" fillId="0" borderId="15" xfId="0" applyNumberFormat="1" applyFont="1" applyFill="1" applyBorder="1"/>
    <xf numFmtId="6" fontId="6" fillId="0" borderId="5" xfId="0" applyNumberFormat="1" applyFont="1" applyFill="1" applyBorder="1"/>
    <xf numFmtId="0" fontId="8" fillId="0" borderId="0" xfId="0" applyFont="1" applyFill="1"/>
    <xf numFmtId="0" fontId="9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4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center" textRotation="90"/>
    </xf>
    <xf numFmtId="0" fontId="9" fillId="0" borderId="0" xfId="0" applyFont="1" applyFill="1" applyBorder="1" applyAlignment="1">
      <alignment horizontal="center" wrapText="1"/>
    </xf>
    <xf numFmtId="6" fontId="6" fillId="0" borderId="0" xfId="0" applyNumberFormat="1" applyFont="1" applyFill="1" applyBorder="1"/>
    <xf numFmtId="0" fontId="8" fillId="0" borderId="0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textRotation="90" wrapText="1"/>
    </xf>
    <xf numFmtId="0" fontId="11" fillId="0" borderId="0" xfId="0" applyFont="1" applyFill="1" applyAlignment="1">
      <alignment wrapText="1"/>
    </xf>
    <xf numFmtId="6" fontId="6" fillId="2" borderId="11" xfId="0" applyNumberFormat="1" applyFont="1" applyFill="1" applyBorder="1"/>
    <xf numFmtId="0" fontId="13" fillId="3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15" fillId="0" borderId="0" xfId="0" applyFont="1" applyFill="1"/>
    <xf numFmtId="0" fontId="16" fillId="0" borderId="0" xfId="0" applyFont="1" applyFill="1"/>
    <xf numFmtId="0" fontId="2" fillId="0" borderId="0" xfId="0" applyFont="1" applyFill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vertical="center" textRotation="90"/>
    </xf>
    <xf numFmtId="0" fontId="14" fillId="3" borderId="9" xfId="0" applyFont="1" applyFill="1" applyBorder="1" applyAlignment="1">
      <alignment vertical="center" textRotation="90"/>
    </xf>
    <xf numFmtId="0" fontId="14" fillId="3" borderId="10" xfId="0" applyFont="1" applyFill="1" applyBorder="1" applyAlignment="1">
      <alignment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vertical="center" textRotation="90" wrapText="1"/>
    </xf>
    <xf numFmtId="0" fontId="11" fillId="0" borderId="9" xfId="0" applyFont="1" applyFill="1" applyBorder="1" applyAlignment="1">
      <alignment vertical="center" textRotation="90" wrapText="1"/>
    </xf>
    <xf numFmtId="0" fontId="11" fillId="0" borderId="10" xfId="0" applyFont="1" applyFill="1" applyBorder="1" applyAlignment="1">
      <alignment vertical="center" textRotation="90" wrapText="1"/>
    </xf>
    <xf numFmtId="0" fontId="12" fillId="3" borderId="1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3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E81D0"/>
      <color rgb="FF2D7CB1"/>
      <color rgb="FF88B12D"/>
      <color rgb="FFC7E2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55</xdr:row>
      <xdr:rowOff>66675</xdr:rowOff>
    </xdr:from>
    <xdr:to>
      <xdr:col>3</xdr:col>
      <xdr:colOff>952500</xdr:colOff>
      <xdr:row>56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62000" y="16249650"/>
          <a:ext cx="6181725" cy="266700"/>
        </a:xfrm>
        <a:prstGeom prst="rect">
          <a:avLst/>
        </a:prstGeom>
        <a:solidFill>
          <a:srgbClr val="FFCC99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80"/>
              </a:solidFill>
              <a:latin typeface="Arial Unicode MS"/>
              <a:ea typeface="Arial Unicode MS"/>
              <a:cs typeface="Arial Unicode MS"/>
            </a:rPr>
            <a:t>NOTE:  Aid may be reduced due to an excess fund balance as defined in SDCL 13-37-44.  </a:t>
          </a:r>
        </a:p>
      </xdr:txBody>
    </xdr:sp>
    <xdr:clientData/>
  </xdr:twoCellAnchor>
  <xdr:twoCellAnchor editAs="oneCell">
    <xdr:from>
      <xdr:col>2</xdr:col>
      <xdr:colOff>4495800</xdr:colOff>
      <xdr:row>0</xdr:row>
      <xdr:rowOff>38101</xdr:rowOff>
    </xdr:from>
    <xdr:to>
      <xdr:col>3</xdr:col>
      <xdr:colOff>1273211</xdr:colOff>
      <xdr:row>2</xdr:row>
      <xdr:rowOff>43878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1C430C-2FBC-4D52-9199-C51C32A2B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38101"/>
          <a:ext cx="1682786" cy="415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showGridLines="0" tabSelected="1" zoomScaleNormal="100" workbookViewId="0">
      <selection activeCell="A2" sqref="A2"/>
    </sheetView>
  </sheetViews>
  <sheetFormatPr defaultRowHeight="17.25" x14ac:dyDescent="0.3"/>
  <cols>
    <col min="1" max="1" width="6.375" style="18" customWidth="1"/>
    <col min="2" max="2" width="6.25" style="24" customWidth="1"/>
    <col min="3" max="3" width="64.375" style="2" customWidth="1"/>
    <col min="4" max="4" width="18.5" style="2" customWidth="1"/>
    <col min="5" max="5" width="9" style="1"/>
    <col min="6" max="16384" width="9" style="2"/>
  </cols>
  <sheetData>
    <row r="1" spans="1:5" ht="20.25" x14ac:dyDescent="0.35">
      <c r="A1" s="35" t="s">
        <v>46</v>
      </c>
    </row>
    <row r="2" spans="1:5" ht="12" customHeight="1" x14ac:dyDescent="0.3"/>
    <row r="3" spans="1:5" ht="12" customHeight="1" thickBot="1" x14ac:dyDescent="0.3">
      <c r="A3" s="34" t="s">
        <v>54</v>
      </c>
    </row>
    <row r="4" spans="1:5" ht="21.75" customHeight="1" x14ac:dyDescent="0.35">
      <c r="A4" s="43" t="s">
        <v>24</v>
      </c>
      <c r="B4" s="46" t="s">
        <v>7</v>
      </c>
      <c r="C4" s="52" t="s">
        <v>48</v>
      </c>
      <c r="D4" s="53"/>
    </row>
    <row r="5" spans="1:5" ht="14.25" x14ac:dyDescent="0.25">
      <c r="A5" s="44"/>
      <c r="B5" s="47"/>
      <c r="C5" s="3" t="s">
        <v>27</v>
      </c>
      <c r="D5" s="54"/>
    </row>
    <row r="6" spans="1:5" ht="14.25" x14ac:dyDescent="0.25">
      <c r="A6" s="44"/>
      <c r="B6" s="47"/>
      <c r="C6" s="3" t="s">
        <v>28</v>
      </c>
      <c r="D6" s="54"/>
    </row>
    <row r="7" spans="1:5" ht="14.25" x14ac:dyDescent="0.25">
      <c r="A7" s="44"/>
      <c r="B7" s="47"/>
      <c r="C7" s="5" t="s">
        <v>29</v>
      </c>
      <c r="D7" s="54"/>
    </row>
    <row r="8" spans="1:5" ht="14.25" x14ac:dyDescent="0.25">
      <c r="A8" s="44"/>
      <c r="B8" s="47"/>
      <c r="C8" s="14" t="s">
        <v>0</v>
      </c>
      <c r="D8" s="4">
        <f>SUM(D5:D7)</f>
        <v>0</v>
      </c>
    </row>
    <row r="9" spans="1:5" ht="22.5" customHeight="1" x14ac:dyDescent="0.25">
      <c r="A9" s="44"/>
      <c r="B9" s="47"/>
      <c r="C9" s="6" t="s">
        <v>16</v>
      </c>
      <c r="D9" s="4">
        <f>D8*0.1</f>
        <v>0</v>
      </c>
      <c r="E9" s="1" t="s">
        <v>1</v>
      </c>
    </row>
    <row r="10" spans="1:5" ht="18" customHeight="1" x14ac:dyDescent="0.3">
      <c r="A10" s="44"/>
      <c r="B10" s="47"/>
      <c r="C10" s="37" t="s">
        <v>40</v>
      </c>
      <c r="D10" s="38"/>
    </row>
    <row r="11" spans="1:5" ht="27" customHeight="1" x14ac:dyDescent="0.25">
      <c r="A11" s="44"/>
      <c r="B11" s="47"/>
      <c r="C11" s="3" t="s">
        <v>49</v>
      </c>
      <c r="D11" s="8">
        <f>D9*6152</f>
        <v>0</v>
      </c>
    </row>
    <row r="12" spans="1:5" ht="12" customHeight="1" x14ac:dyDescent="0.25">
      <c r="A12" s="44"/>
      <c r="B12" s="47"/>
      <c r="C12" s="3"/>
      <c r="D12" s="7"/>
    </row>
    <row r="13" spans="1:5" ht="19.5" customHeight="1" x14ac:dyDescent="0.3">
      <c r="A13" s="44"/>
      <c r="B13" s="47"/>
      <c r="C13" s="37" t="s">
        <v>41</v>
      </c>
      <c r="D13" s="38"/>
    </row>
    <row r="14" spans="1:5" ht="28.5" x14ac:dyDescent="0.25">
      <c r="A14" s="44"/>
      <c r="B14" s="47"/>
      <c r="C14" s="9" t="s">
        <v>30</v>
      </c>
      <c r="D14" s="55"/>
    </row>
    <row r="15" spans="1:5" ht="27" customHeight="1" x14ac:dyDescent="0.25">
      <c r="A15" s="44"/>
      <c r="B15" s="47"/>
      <c r="C15" s="3" t="s">
        <v>55</v>
      </c>
      <c r="D15" s="8">
        <f>D14*14655</f>
        <v>0</v>
      </c>
    </row>
    <row r="16" spans="1:5" ht="12" customHeight="1" x14ac:dyDescent="0.25">
      <c r="A16" s="44"/>
      <c r="B16" s="47"/>
      <c r="C16" s="3"/>
      <c r="D16" s="7"/>
    </row>
    <row r="17" spans="1:4" ht="20.25" customHeight="1" x14ac:dyDescent="0.3">
      <c r="A17" s="44"/>
      <c r="B17" s="47"/>
      <c r="C17" s="37" t="s">
        <v>42</v>
      </c>
      <c r="D17" s="38"/>
    </row>
    <row r="18" spans="1:4" ht="42.75" x14ac:dyDescent="0.25">
      <c r="A18" s="44"/>
      <c r="B18" s="47"/>
      <c r="C18" s="9" t="s">
        <v>31</v>
      </c>
      <c r="D18" s="55"/>
    </row>
    <row r="19" spans="1:4" ht="27" customHeight="1" x14ac:dyDescent="0.25">
      <c r="A19" s="44"/>
      <c r="B19" s="47"/>
      <c r="C19" s="10" t="s">
        <v>50</v>
      </c>
      <c r="D19" s="8">
        <f>D18*19194</f>
        <v>0</v>
      </c>
    </row>
    <row r="20" spans="1:4" ht="12" customHeight="1" x14ac:dyDescent="0.25">
      <c r="A20" s="44"/>
      <c r="B20" s="47"/>
      <c r="C20" s="3"/>
      <c r="D20" s="7"/>
    </row>
    <row r="21" spans="1:4" ht="21" customHeight="1" x14ac:dyDescent="0.3">
      <c r="A21" s="44"/>
      <c r="B21" s="47"/>
      <c r="C21" s="37" t="s">
        <v>43</v>
      </c>
      <c r="D21" s="38"/>
    </row>
    <row r="22" spans="1:4" ht="28.5" x14ac:dyDescent="0.25">
      <c r="A22" s="44"/>
      <c r="B22" s="47"/>
      <c r="C22" s="9" t="s">
        <v>32</v>
      </c>
      <c r="D22" s="55"/>
    </row>
    <row r="23" spans="1:4" ht="27" customHeight="1" x14ac:dyDescent="0.25">
      <c r="A23" s="44"/>
      <c r="B23" s="47"/>
      <c r="C23" s="10" t="s">
        <v>51</v>
      </c>
      <c r="D23" s="8">
        <f>D22*15405</f>
        <v>0</v>
      </c>
    </row>
    <row r="24" spans="1:4" ht="12" customHeight="1" x14ac:dyDescent="0.25">
      <c r="A24" s="44"/>
      <c r="B24" s="47"/>
      <c r="C24" s="3"/>
      <c r="D24" s="7"/>
    </row>
    <row r="25" spans="1:4" ht="18.75" customHeight="1" x14ac:dyDescent="0.3">
      <c r="A25" s="44"/>
      <c r="B25" s="47"/>
      <c r="C25" s="37" t="s">
        <v>44</v>
      </c>
      <c r="D25" s="38"/>
    </row>
    <row r="26" spans="1:4" ht="28.5" x14ac:dyDescent="0.25">
      <c r="A26" s="44"/>
      <c r="B26" s="47"/>
      <c r="C26" s="9" t="s">
        <v>33</v>
      </c>
      <c r="D26" s="55"/>
    </row>
    <row r="27" spans="1:4" ht="27" customHeight="1" x14ac:dyDescent="0.25">
      <c r="A27" s="44"/>
      <c r="B27" s="47"/>
      <c r="C27" s="10" t="s">
        <v>52</v>
      </c>
      <c r="D27" s="8">
        <f>D26*32348</f>
        <v>0</v>
      </c>
    </row>
    <row r="28" spans="1:4" ht="12" customHeight="1" x14ac:dyDescent="0.25">
      <c r="A28" s="44"/>
      <c r="B28" s="47"/>
      <c r="C28" s="3"/>
      <c r="D28" s="7"/>
    </row>
    <row r="29" spans="1:4" ht="20.25" customHeight="1" x14ac:dyDescent="0.3">
      <c r="A29" s="44"/>
      <c r="B29" s="47"/>
      <c r="C29" s="37" t="s">
        <v>45</v>
      </c>
      <c r="D29" s="38"/>
    </row>
    <row r="30" spans="1:4" ht="27" customHeight="1" x14ac:dyDescent="0.25">
      <c r="A30" s="44"/>
      <c r="B30" s="47"/>
      <c r="C30" s="9" t="s">
        <v>34</v>
      </c>
      <c r="D30" s="55"/>
    </row>
    <row r="31" spans="1:4" ht="27" customHeight="1" x14ac:dyDescent="0.25">
      <c r="A31" s="44"/>
      <c r="B31" s="47"/>
      <c r="C31" s="10" t="s">
        <v>53</v>
      </c>
      <c r="D31" s="8">
        <f>D30*8261</f>
        <v>0</v>
      </c>
    </row>
    <row r="32" spans="1:4" ht="12" customHeight="1" x14ac:dyDescent="0.25">
      <c r="A32" s="44"/>
      <c r="B32" s="47"/>
      <c r="C32" s="3"/>
      <c r="D32" s="11"/>
    </row>
    <row r="33" spans="1:4" ht="27" customHeight="1" thickBot="1" x14ac:dyDescent="0.35">
      <c r="A33" s="45"/>
      <c r="B33" s="48"/>
      <c r="C33" s="19" t="s">
        <v>25</v>
      </c>
      <c r="D33" s="17">
        <f>D11+D15+D19+D23+D27+D31</f>
        <v>0</v>
      </c>
    </row>
    <row r="34" spans="1:4" ht="27" customHeight="1" thickBot="1" x14ac:dyDescent="0.35">
      <c r="A34" s="28"/>
      <c r="B34" s="25"/>
      <c r="C34" s="26"/>
      <c r="D34" s="27"/>
    </row>
    <row r="35" spans="1:4" ht="24" customHeight="1" x14ac:dyDescent="0.3">
      <c r="A35" s="32" t="s">
        <v>23</v>
      </c>
      <c r="B35" s="49" t="s">
        <v>8</v>
      </c>
      <c r="C35" s="39" t="s">
        <v>2</v>
      </c>
      <c r="D35" s="40"/>
    </row>
    <row r="36" spans="1:4" ht="33" customHeight="1" x14ac:dyDescent="0.3">
      <c r="A36" s="32"/>
      <c r="B36" s="50"/>
      <c r="C36" s="5" t="s">
        <v>35</v>
      </c>
      <c r="D36" s="55"/>
    </row>
    <row r="37" spans="1:4" ht="33" customHeight="1" thickBot="1" x14ac:dyDescent="0.35">
      <c r="A37" s="32"/>
      <c r="B37" s="51"/>
      <c r="C37" s="21" t="s">
        <v>6</v>
      </c>
      <c r="D37" s="16">
        <f>D36*0.5</f>
        <v>0</v>
      </c>
    </row>
    <row r="38" spans="1:4" ht="15" customHeight="1" thickBot="1" x14ac:dyDescent="0.35">
      <c r="B38" s="29"/>
      <c r="C38" s="3"/>
      <c r="D38" s="3"/>
    </row>
    <row r="39" spans="1:4" ht="24" customHeight="1" x14ac:dyDescent="0.3">
      <c r="A39" s="32" t="s">
        <v>22</v>
      </c>
      <c r="B39" s="49" t="s">
        <v>9</v>
      </c>
      <c r="C39" s="39" t="s">
        <v>13</v>
      </c>
      <c r="D39" s="40"/>
    </row>
    <row r="40" spans="1:4" ht="33" customHeight="1" thickBot="1" x14ac:dyDescent="0.35">
      <c r="A40" s="32"/>
      <c r="B40" s="51"/>
      <c r="C40" s="22" t="s">
        <v>36</v>
      </c>
      <c r="D40" s="12"/>
    </row>
    <row r="41" spans="1:4" ht="15.75" customHeight="1" thickBot="1" x14ac:dyDescent="0.35">
      <c r="B41" s="30"/>
      <c r="C41" s="20"/>
    </row>
    <row r="42" spans="1:4" ht="24" customHeight="1" x14ac:dyDescent="0.3">
      <c r="A42" s="32" t="s">
        <v>21</v>
      </c>
      <c r="B42" s="49" t="s">
        <v>10</v>
      </c>
      <c r="C42" s="41" t="s">
        <v>3</v>
      </c>
      <c r="D42" s="42"/>
    </row>
    <row r="43" spans="1:4" ht="39.75" customHeight="1" thickBot="1" x14ac:dyDescent="0.35">
      <c r="A43" s="32"/>
      <c r="B43" s="51"/>
      <c r="C43" s="23" t="s">
        <v>37</v>
      </c>
      <c r="D43" s="15">
        <f>IF((((D33*0.5)-D37)*D40)&lt;0,0,(D33*0.5)-D37)*D40</f>
        <v>0</v>
      </c>
    </row>
    <row r="44" spans="1:4" ht="18" customHeight="1" thickBot="1" x14ac:dyDescent="0.35">
      <c r="B44" s="30"/>
    </row>
    <row r="45" spans="1:4" ht="24" customHeight="1" x14ac:dyDescent="0.3">
      <c r="A45" s="32" t="s">
        <v>20</v>
      </c>
      <c r="B45" s="49" t="s">
        <v>8</v>
      </c>
      <c r="C45" s="39" t="s">
        <v>4</v>
      </c>
      <c r="D45" s="40"/>
    </row>
    <row r="46" spans="1:4" ht="33" customHeight="1" x14ac:dyDescent="0.3">
      <c r="A46" s="32"/>
      <c r="B46" s="50"/>
      <c r="C46" s="5" t="s">
        <v>38</v>
      </c>
      <c r="D46" s="55"/>
    </row>
    <row r="47" spans="1:4" ht="33" customHeight="1" thickBot="1" x14ac:dyDescent="0.35">
      <c r="A47" s="32"/>
      <c r="B47" s="51"/>
      <c r="C47" s="21" t="s">
        <v>6</v>
      </c>
      <c r="D47" s="16">
        <f>D46*0.5</f>
        <v>0</v>
      </c>
    </row>
    <row r="48" spans="1:4" ht="18" customHeight="1" thickBot="1" x14ac:dyDescent="0.35">
      <c r="B48" s="30"/>
    </row>
    <row r="49" spans="1:4" ht="24" customHeight="1" x14ac:dyDescent="0.3">
      <c r="A49" s="32" t="s">
        <v>19</v>
      </c>
      <c r="B49" s="49" t="s">
        <v>9</v>
      </c>
      <c r="C49" s="39" t="s">
        <v>14</v>
      </c>
      <c r="D49" s="40"/>
    </row>
    <row r="50" spans="1:4" ht="33" customHeight="1" thickBot="1" x14ac:dyDescent="0.35">
      <c r="A50" s="32"/>
      <c r="B50" s="51"/>
      <c r="C50" s="22" t="s">
        <v>39</v>
      </c>
      <c r="D50" s="56"/>
    </row>
    <row r="51" spans="1:4" ht="17.25" customHeight="1" thickBot="1" x14ac:dyDescent="0.35">
      <c r="B51" s="30"/>
      <c r="C51" s="20"/>
    </row>
    <row r="52" spans="1:4" ht="24" customHeight="1" x14ac:dyDescent="0.3">
      <c r="A52" s="32" t="s">
        <v>18</v>
      </c>
      <c r="B52" s="49" t="s">
        <v>11</v>
      </c>
      <c r="C52" s="41" t="s">
        <v>5</v>
      </c>
      <c r="D52" s="42"/>
    </row>
    <row r="53" spans="1:4" ht="38.25" customHeight="1" thickBot="1" x14ac:dyDescent="0.35">
      <c r="A53" s="32"/>
      <c r="B53" s="51"/>
      <c r="C53" s="23" t="s">
        <v>26</v>
      </c>
      <c r="D53" s="15">
        <f>IF((((D33*0.5)-D47)*D50)&lt;0,0,(D33*0.5)-D47)*D50</f>
        <v>0</v>
      </c>
    </row>
    <row r="54" spans="1:4" ht="17.25" customHeight="1" thickBot="1" x14ac:dyDescent="0.35">
      <c r="B54" s="20"/>
    </row>
    <row r="55" spans="1:4" ht="82.5" customHeight="1" thickBot="1" x14ac:dyDescent="0.35">
      <c r="A55" s="37" t="s">
        <v>17</v>
      </c>
      <c r="B55" s="38" t="s">
        <v>12</v>
      </c>
      <c r="C55" s="33" t="s">
        <v>15</v>
      </c>
      <c r="D55" s="31">
        <f>D43+D53</f>
        <v>0</v>
      </c>
    </row>
    <row r="56" spans="1:4" ht="13.5" customHeight="1" x14ac:dyDescent="0.3"/>
    <row r="57" spans="1:4" ht="15" customHeight="1" x14ac:dyDescent="0.3">
      <c r="C57" s="13" t="s">
        <v>1</v>
      </c>
    </row>
    <row r="58" spans="1:4" x14ac:dyDescent="0.3">
      <c r="C58" s="36" t="s">
        <v>47</v>
      </c>
    </row>
  </sheetData>
  <mergeCells count="22">
    <mergeCell ref="B39:B40"/>
    <mergeCell ref="C4:D4"/>
    <mergeCell ref="C10:D10"/>
    <mergeCell ref="C13:D13"/>
    <mergeCell ref="C17:D17"/>
    <mergeCell ref="C21:D21"/>
    <mergeCell ref="A55:B55"/>
    <mergeCell ref="C45:D45"/>
    <mergeCell ref="C49:D49"/>
    <mergeCell ref="C52:D52"/>
    <mergeCell ref="C25:D25"/>
    <mergeCell ref="C29:D29"/>
    <mergeCell ref="C35:D35"/>
    <mergeCell ref="C39:D39"/>
    <mergeCell ref="C42:D42"/>
    <mergeCell ref="A4:A33"/>
    <mergeCell ref="B4:B33"/>
    <mergeCell ref="B45:B47"/>
    <mergeCell ref="B49:B50"/>
    <mergeCell ref="B52:B53"/>
    <mergeCell ref="B42:B43"/>
    <mergeCell ref="B35:B37"/>
  </mergeCells>
  <phoneticPr fontId="1" type="noConversion"/>
  <pageMargins left="0.25" right="0.26" top="0.5" bottom="0.3" header="0.43" footer="0.2"/>
  <pageSetup scale="98" fitToHeight="0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Ryan</dc:creator>
  <cp:lastModifiedBy>Leiferman, Bobbi</cp:lastModifiedBy>
  <cp:lastPrinted>2020-03-12T13:47:49Z</cp:lastPrinted>
  <dcterms:created xsi:type="dcterms:W3CDTF">1999-03-30T14:43:20Z</dcterms:created>
  <dcterms:modified xsi:type="dcterms:W3CDTF">2020-03-13T19:13:41Z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