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Sped Director\Fiscal\Federal Application\Federal Application 2025\"/>
    </mc:Choice>
  </mc:AlternateContent>
  <xr:revisionPtr revIDLastSave="0" documentId="13_ncr:1_{0D421433-E48F-4AE2-81DF-22062FFD4F10}" xr6:coauthVersionLast="47" xr6:coauthVersionMax="47" xr10:uidLastSave="{00000000-0000-0000-0000-000000000000}"/>
  <bookViews>
    <workbookView xWindow="-108" yWindow="-108" windowWidth="23256" windowHeight="12456"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78" i="1" l="1"/>
  <c r="S276" i="1"/>
  <c r="S271" i="1"/>
  <c r="U269" i="1"/>
  <c r="Z255" i="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7"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A110" i="1" l="1"/>
  <c r="Z271"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I9" i="1"/>
  <c r="D111" i="1"/>
  <c r="S267" i="1"/>
  <c r="V272" i="1"/>
  <c r="H96" i="1"/>
  <c r="I99" i="1" s="1"/>
  <c r="J99" i="1" s="1"/>
  <c r="E111" i="1"/>
  <c r="J110" i="1" s="1"/>
  <c r="S268" i="1"/>
  <c r="S273" i="1"/>
  <c r="S269" i="1"/>
  <c r="S275" i="1"/>
  <c r="S270" i="1"/>
  <c r="J104" i="1" l="1"/>
  <c r="K101" i="1"/>
  <c r="J101" i="1"/>
  <c r="J103" i="1"/>
  <c r="J100" i="1"/>
  <c r="J102" i="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<sst xmlns="http://schemas.openxmlformats.org/spreadsheetml/2006/main" count="238" uniqueCount="187">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</sst>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topLeftCell="E196" workbookViewId="0">
      <selection activeCell="J124" sqref="J124"/>
    </sheetView>
  </sheetViews>
  <sheetFormatPr defaultColWidth="9.33203125" defaultRowHeight="14.4" x14ac:dyDescent="0.3"/>
  <cols>
    <col min="1" max="1" width="4.33203125" customWidth="1"/>
    <col min="2" max="2" width="29" bestFit="1" customWidth="1"/>
    <col min="3" max="3" width="6" customWidth="1"/>
    <col min="4" max="4" width="29.33203125" customWidth="1"/>
    <col min="5" max="5" width="29" customWidth="1"/>
    <col min="6" max="6" width="6.6640625" customWidth="1"/>
    <col min="7" max="7" width="2.33203125" style="42" customWidth="1"/>
    <col min="8" max="8" width="13" customWidth="1"/>
    <col min="9" max="9" width="14.44140625" customWidth="1"/>
    <col min="10" max="10" width="16.33203125" customWidth="1"/>
    <col min="12" max="12" width="9.5546875" bestFit="1" customWidth="1"/>
    <col min="15" max="15" width="11.33203125" customWidth="1"/>
    <col min="16" max="16" width="12.6640625" customWidth="1"/>
    <col min="17" max="17" width="6.44140625" customWidth="1"/>
    <col min="18" max="18" width="5.44140625" customWidth="1"/>
    <col min="19" max="19" width="5.33203125" customWidth="1"/>
    <col min="20" max="20" width="12.6640625" customWidth="1"/>
    <col min="21" max="21" width="12.44140625" style="27" customWidth="1"/>
    <col min="22" max="22" width="14.33203125" customWidth="1"/>
    <col min="23" max="23" width="13.6640625" customWidth="1"/>
    <col min="24" max="24" width="15.5546875" customWidth="1"/>
    <col min="25" max="25" width="13.5546875" customWidth="1"/>
    <col min="26" max="26" width="16.6640625" customWidth="1"/>
  </cols>
  <sheetData>
    <row r="1" spans="1:22" ht="21" x14ac:dyDescent="0.4">
      <c r="A1" s="67" t="s">
        <v>65</v>
      </c>
      <c r="B1" s="67"/>
      <c r="C1" s="67"/>
      <c r="D1" s="67"/>
      <c r="E1" s="67"/>
      <c r="F1" s="1" t="s">
        <v>1</v>
      </c>
      <c r="G1" s="2" t="s">
        <v>2</v>
      </c>
      <c r="H1" s="3">
        <v>2024</v>
      </c>
      <c r="I1" s="64"/>
      <c r="J1" s="64"/>
      <c r="K1" s="64"/>
      <c r="L1" s="64"/>
      <c r="M1" s="64"/>
      <c r="N1" s="64"/>
      <c r="O1" s="64"/>
      <c r="P1" s="64"/>
      <c r="T1" s="4"/>
      <c r="U1" s="4" t="s">
        <v>0</v>
      </c>
      <c r="V1" s="4"/>
    </row>
    <row r="2" spans="1:22" x14ac:dyDescent="0.3">
      <c r="A2" s="5"/>
      <c r="B2" s="6">
        <f>VLOOKUP($A1,fund_table,MATCH($H$1,year_row,0),0)</f>
        <v>43942745</v>
      </c>
      <c r="C2" s="7"/>
      <c r="D2" s="6">
        <f>VLOOKUP(A1,admin,MATCH(H1,admin_year,0),0)</f>
        <v>1331885</v>
      </c>
      <c r="E2" s="8">
        <f>VLOOKUP($A$1,other,MATCH($H$1&amp;" RPHA",other_label,0),0)</f>
        <v>4448176.6657331157</v>
      </c>
      <c r="F2" s="8">
        <f>VLOOKUP($A$1,other,MATCH($H$1&amp;" HA",other_label,0),0)</f>
        <v>4157315.8372135391</v>
      </c>
      <c r="G2" s="7">
        <f>VLOOKUP($A$1,other,MATCH($H$1&amp;" RPLA",other_label,0),0)</f>
        <v>4670585.49901977</v>
      </c>
      <c r="H2" s="7">
        <f>VLOOKUP($A$1,other,MATCH($H$1&amp;" LA",other_label,0),0)</f>
        <v>4225767.8324464587</v>
      </c>
      <c r="I2" s="9">
        <f>VLOOKUP(A1,admin,MATCH(2004,admin_year,0),0)</f>
        <v>800000</v>
      </c>
      <c r="J2" s="10"/>
      <c r="K2" s="64"/>
      <c r="L2" s="64"/>
      <c r="M2" s="64"/>
      <c r="N2" s="64"/>
      <c r="O2" s="64"/>
      <c r="P2" s="64"/>
      <c r="T2" s="4"/>
      <c r="U2" s="4" t="s">
        <v>3</v>
      </c>
      <c r="V2" s="4"/>
    </row>
    <row r="3" spans="1:22" x14ac:dyDescent="0.3">
      <c r="A3" s="68" t="s">
        <v>4</v>
      </c>
      <c r="B3" s="68"/>
      <c r="C3" s="68"/>
      <c r="D3" s="68"/>
      <c r="E3" s="68"/>
      <c r="F3" s="68"/>
      <c r="G3" s="11"/>
      <c r="H3" s="12"/>
      <c r="I3" s="13">
        <f>B2</f>
        <v>43942745</v>
      </c>
      <c r="J3" s="64"/>
      <c r="K3" s="64"/>
      <c r="L3" s="64"/>
      <c r="M3" s="64"/>
      <c r="N3" s="64"/>
      <c r="O3" s="64"/>
      <c r="P3" s="64"/>
      <c r="T3" s="4"/>
      <c r="U3" s="4" t="s">
        <v>5</v>
      </c>
      <c r="V3" s="4"/>
    </row>
    <row r="4" spans="1:22" x14ac:dyDescent="0.3">
      <c r="A4" s="63"/>
      <c r="B4" s="63"/>
      <c r="C4" s="63"/>
      <c r="D4" s="63"/>
      <c r="E4" s="63"/>
      <c r="F4" s="63"/>
      <c r="G4" s="2"/>
      <c r="H4" s="64"/>
      <c r="I4" s="14"/>
      <c r="J4" s="64"/>
      <c r="K4" s="64"/>
      <c r="L4" s="64"/>
      <c r="M4" s="64"/>
      <c r="N4" s="64"/>
      <c r="O4" s="64"/>
      <c r="P4" s="64"/>
      <c r="T4" s="4"/>
      <c r="U4" s="4" t="s">
        <v>6</v>
      </c>
      <c r="V4" s="4"/>
    </row>
    <row r="5" spans="1:22" x14ac:dyDescent="0.3">
      <c r="A5" s="69" t="s">
        <v>7</v>
      </c>
      <c r="B5" s="69"/>
      <c r="C5" s="69"/>
      <c r="D5" s="69"/>
      <c r="E5" s="69"/>
      <c r="F5" s="69"/>
      <c r="G5" s="2"/>
      <c r="H5" s="64"/>
      <c r="I5" s="14">
        <f>SUM(I3:I3)</f>
        <v>43942745</v>
      </c>
      <c r="J5" s="64"/>
      <c r="K5" s="64"/>
      <c r="L5" s="64"/>
      <c r="M5" s="64"/>
      <c r="N5" s="64"/>
      <c r="O5" s="64"/>
      <c r="P5" s="64"/>
      <c r="T5" s="4"/>
      <c r="U5" s="4" t="s">
        <v>8</v>
      </c>
      <c r="V5" s="4"/>
    </row>
    <row r="6" spans="1:22" x14ac:dyDescent="0.3">
      <c r="A6" s="64"/>
      <c r="B6" s="64"/>
      <c r="C6" s="64"/>
      <c r="D6" s="64"/>
      <c r="E6" s="64"/>
      <c r="F6" s="64"/>
      <c r="G6" s="2"/>
      <c r="H6" s="64"/>
      <c r="I6" s="14"/>
      <c r="J6" s="64"/>
      <c r="K6" s="64"/>
      <c r="L6" s="64"/>
      <c r="M6" s="64"/>
      <c r="N6" s="64"/>
      <c r="O6" s="64"/>
      <c r="P6" s="64"/>
      <c r="T6" s="4"/>
      <c r="U6" s="4" t="s">
        <v>9</v>
      </c>
      <c r="V6" s="4"/>
    </row>
    <row r="7" spans="1:22" x14ac:dyDescent="0.3">
      <c r="A7" s="63" t="s">
        <v>10</v>
      </c>
      <c r="B7" s="64"/>
      <c r="C7" s="64"/>
      <c r="D7" s="64"/>
      <c r="E7" s="64"/>
      <c r="F7" s="64"/>
      <c r="G7" s="2"/>
      <c r="H7" s="64"/>
      <c r="I7" s="14"/>
      <c r="J7" s="64"/>
      <c r="K7" s="64"/>
      <c r="L7" s="64"/>
      <c r="M7" s="64"/>
      <c r="N7" s="64"/>
      <c r="O7" s="64"/>
      <c r="P7" s="64"/>
      <c r="T7" s="4"/>
      <c r="U7" s="4" t="s">
        <v>11</v>
      </c>
      <c r="V7" s="4"/>
    </row>
    <row r="8" spans="1:22" x14ac:dyDescent="0.3">
      <c r="A8" s="64"/>
      <c r="B8" s="64"/>
      <c r="C8" s="64"/>
      <c r="D8" s="64"/>
      <c r="E8" s="64"/>
      <c r="F8" s="64"/>
      <c r="G8" s="15" t="s">
        <v>12</v>
      </c>
      <c r="H8" s="64"/>
      <c r="I8" s="16"/>
      <c r="J8" s="64"/>
      <c r="K8" s="64"/>
      <c r="L8" s="64"/>
      <c r="M8" s="64"/>
      <c r="N8" s="64"/>
      <c r="O8" s="64"/>
      <c r="P8" s="64"/>
      <c r="T8" s="4"/>
      <c r="U8" s="4" t="s">
        <v>13</v>
      </c>
      <c r="V8" s="4"/>
    </row>
    <row r="9" spans="1:22" x14ac:dyDescent="0.3">
      <c r="A9" s="70" t="s">
        <v>14</v>
      </c>
      <c r="B9" s="70"/>
      <c r="C9" s="70"/>
      <c r="D9" s="70"/>
      <c r="E9" s="70"/>
      <c r="F9" s="70"/>
      <c r="G9" s="15" t="s">
        <v>15</v>
      </c>
      <c r="H9" s="64"/>
      <c r="I9" s="14">
        <f>D2</f>
        <v>1331885</v>
      </c>
      <c r="J9" s="64"/>
      <c r="K9" s="64"/>
      <c r="L9" s="64"/>
      <c r="M9" s="64"/>
      <c r="N9" s="64"/>
      <c r="O9" s="64"/>
      <c r="P9" s="64"/>
      <c r="T9" s="4"/>
      <c r="U9" s="4" t="s">
        <v>16</v>
      </c>
      <c r="V9" s="4"/>
    </row>
    <row r="10" spans="1:22" x14ac:dyDescent="0.3">
      <c r="A10" s="64"/>
      <c r="B10" s="64"/>
      <c r="C10" s="64"/>
      <c r="D10" s="64"/>
      <c r="E10" s="64"/>
      <c r="F10" s="64"/>
      <c r="G10" s="2"/>
      <c r="H10" s="64"/>
      <c r="I10" s="64"/>
      <c r="J10" s="64"/>
      <c r="K10" s="64"/>
      <c r="L10" s="64"/>
      <c r="M10" s="64"/>
      <c r="N10" s="64"/>
      <c r="O10" s="64"/>
      <c r="P10" s="64"/>
      <c r="T10" s="4"/>
      <c r="U10" s="4" t="s">
        <v>17</v>
      </c>
      <c r="V10" s="4"/>
    </row>
    <row r="11" spans="1:22" x14ac:dyDescent="0.3">
      <c r="A11" s="70" t="s">
        <v>18</v>
      </c>
      <c r="B11" s="70"/>
      <c r="C11" s="70"/>
      <c r="D11" s="70"/>
      <c r="E11" s="70"/>
      <c r="F11" s="70"/>
      <c r="G11" s="2"/>
      <c r="H11" s="64"/>
      <c r="I11" s="17">
        <v>1331885</v>
      </c>
      <c r="J11" s="66" t="str">
        <f>IF(SUM(I11:I11)&gt;I9,"PROBLEM The amount you want to set aside is more than the maximum amount available to be set aside.","OK")</f>
        <v>OK</v>
      </c>
      <c r="K11" s="66"/>
      <c r="L11" s="66"/>
      <c r="M11" s="66"/>
      <c r="N11" s="66"/>
      <c r="O11" s="66"/>
      <c r="P11" s="66"/>
      <c r="T11" s="4"/>
      <c r="U11" s="4" t="s">
        <v>19</v>
      </c>
      <c r="V11" s="4"/>
    </row>
    <row r="12" spans="1:22" x14ac:dyDescent="0.3">
      <c r="A12" s="64"/>
      <c r="B12" s="64"/>
      <c r="C12" s="64"/>
      <c r="D12" s="64"/>
      <c r="E12" s="64"/>
      <c r="F12" s="64"/>
      <c r="G12" s="2"/>
      <c r="H12" s="64"/>
      <c r="I12" s="64" t="str">
        <f>IF(SUM(I11:I11)&lt;&gt;ROUND(SUM(I11:I11),0),"WHOLE DOLLARS","")</f>
        <v/>
      </c>
      <c r="J12" s="66"/>
      <c r="K12" s="66"/>
      <c r="L12" s="66"/>
      <c r="M12" s="66"/>
      <c r="N12" s="66"/>
      <c r="O12" s="66"/>
      <c r="P12" s="66"/>
      <c r="T12" s="4"/>
      <c r="U12" s="4" t="s">
        <v>20</v>
      </c>
      <c r="V12" s="4"/>
    </row>
    <row r="13" spans="1:22" x14ac:dyDescent="0.3">
      <c r="A13" s="64"/>
      <c r="B13" s="64"/>
      <c r="C13" s="64"/>
      <c r="D13" s="64"/>
      <c r="E13" s="64"/>
      <c r="F13" s="64"/>
      <c r="G13" s="2"/>
      <c r="H13" s="71" t="str">
        <f>IF(SUM(I11:I11)&gt;I9,"You must reduce the amount you intend to set aside for Administration before you proceed!"," ")</f>
        <v xml:space="preserve"> </v>
      </c>
      <c r="I13" s="71"/>
      <c r="J13" s="71"/>
      <c r="K13" s="71"/>
      <c r="L13" s="71"/>
      <c r="M13" s="71"/>
      <c r="N13" s="71"/>
      <c r="O13" s="71"/>
      <c r="P13" s="71"/>
      <c r="Q13" s="18"/>
      <c r="T13" s="4"/>
      <c r="U13" s="4" t="s">
        <v>21</v>
      </c>
      <c r="V13" s="4"/>
    </row>
    <row r="14" spans="1:22" x14ac:dyDescent="0.3">
      <c r="A14" s="69" t="s">
        <v>22</v>
      </c>
      <c r="B14" s="69"/>
      <c r="C14" s="69"/>
      <c r="D14" s="69"/>
      <c r="E14" s="69"/>
      <c r="F14" s="69"/>
      <c r="G14" s="2"/>
      <c r="H14" s="64"/>
      <c r="I14" s="19"/>
      <c r="J14" s="64"/>
      <c r="K14" s="64"/>
      <c r="L14" s="64"/>
      <c r="M14" s="64"/>
      <c r="N14" s="64"/>
      <c r="O14" s="64"/>
      <c r="P14" s="64"/>
      <c r="T14" s="4"/>
      <c r="U14" s="4" t="s">
        <v>23</v>
      </c>
      <c r="V14" s="4"/>
    </row>
    <row r="15" spans="1:22" x14ac:dyDescent="0.3">
      <c r="A15" s="69" t="s">
        <v>24</v>
      </c>
      <c r="B15" s="69"/>
      <c r="C15" s="69"/>
      <c r="D15" s="69"/>
      <c r="E15" s="69"/>
      <c r="F15" s="69"/>
      <c r="G15" s="2"/>
      <c r="H15" s="64"/>
      <c r="I15" s="64"/>
      <c r="J15" s="64" t="s">
        <v>2</v>
      </c>
      <c r="K15" s="64"/>
      <c r="L15" s="64"/>
      <c r="M15" s="64"/>
      <c r="N15" s="64"/>
      <c r="O15" s="64"/>
      <c r="P15" s="64"/>
      <c r="T15" s="4"/>
      <c r="U15" s="4" t="s">
        <v>25</v>
      </c>
      <c r="V15" s="4"/>
    </row>
    <row r="16" spans="1:22" x14ac:dyDescent="0.3">
      <c r="A16" s="63"/>
      <c r="B16" s="64"/>
      <c r="C16" s="64"/>
      <c r="D16" s="64"/>
      <c r="E16" s="64"/>
      <c r="F16" s="64"/>
      <c r="G16" s="2"/>
      <c r="H16" s="64"/>
      <c r="I16" s="64"/>
      <c r="J16" s="64"/>
      <c r="K16" s="64"/>
      <c r="L16" s="64"/>
      <c r="M16" s="64"/>
      <c r="N16" s="64"/>
      <c r="O16" s="64"/>
      <c r="P16" s="64"/>
      <c r="T16" s="4"/>
      <c r="U16" s="4" t="s">
        <v>26</v>
      </c>
      <c r="V16" s="4"/>
    </row>
    <row r="17" spans="1:22" ht="12.75" customHeight="1" x14ac:dyDescent="0.3">
      <c r="A17" s="64"/>
      <c r="B17" s="72" t="s">
        <v>27</v>
      </c>
      <c r="C17" s="72"/>
      <c r="D17" s="72"/>
      <c r="E17" s="72"/>
      <c r="F17" s="72"/>
      <c r="G17" s="20"/>
      <c r="H17" s="64"/>
      <c r="I17" s="64"/>
      <c r="J17" s="64"/>
      <c r="K17" s="64"/>
      <c r="L17" s="64"/>
      <c r="M17" s="64"/>
      <c r="N17" s="64"/>
      <c r="O17" s="64"/>
      <c r="P17" s="64"/>
      <c r="T17" s="4"/>
      <c r="U17" s="4" t="s">
        <v>28</v>
      </c>
      <c r="V17" s="4"/>
    </row>
    <row r="18" spans="1:22" x14ac:dyDescent="0.3">
      <c r="A18" s="64"/>
      <c r="B18" s="72"/>
      <c r="C18" s="72"/>
      <c r="D18" s="72"/>
      <c r="E18" s="72"/>
      <c r="F18" s="72"/>
      <c r="G18" s="20"/>
      <c r="H18" s="64"/>
      <c r="I18" s="64"/>
      <c r="J18" s="64"/>
      <c r="K18" s="64"/>
      <c r="L18" s="64"/>
      <c r="M18" s="64"/>
      <c r="N18" s="64"/>
      <c r="O18" s="64"/>
      <c r="P18" s="64"/>
      <c r="T18" s="4"/>
      <c r="U18" s="4" t="s">
        <v>29</v>
      </c>
      <c r="V18" s="4"/>
    </row>
    <row r="19" spans="1:22" x14ac:dyDescent="0.3">
      <c r="A19" s="64"/>
      <c r="B19" s="72"/>
      <c r="C19" s="72"/>
      <c r="D19" s="72"/>
      <c r="E19" s="72"/>
      <c r="F19" s="72"/>
      <c r="G19" s="20"/>
      <c r="H19" s="64"/>
      <c r="I19" s="64"/>
      <c r="J19" s="64"/>
      <c r="K19" s="64"/>
      <c r="L19" s="64"/>
      <c r="M19" s="64"/>
      <c r="N19" s="64"/>
      <c r="O19" s="64"/>
      <c r="P19" s="64"/>
      <c r="T19" s="4"/>
      <c r="U19" s="4" t="s">
        <v>30</v>
      </c>
      <c r="V19" s="4"/>
    </row>
    <row r="20" spans="1:22" x14ac:dyDescent="0.3">
      <c r="A20" s="64"/>
      <c r="B20" s="72"/>
      <c r="C20" s="72"/>
      <c r="D20" s="72"/>
      <c r="E20" s="72"/>
      <c r="F20" s="72"/>
      <c r="G20" s="20"/>
      <c r="H20" s="64"/>
      <c r="I20" s="64"/>
      <c r="J20" s="64"/>
      <c r="K20" s="64"/>
      <c r="L20" s="64"/>
      <c r="M20" s="64"/>
      <c r="N20" s="64"/>
      <c r="O20" s="64"/>
      <c r="P20" s="64"/>
      <c r="T20" s="4"/>
      <c r="U20" s="4" t="s">
        <v>31</v>
      </c>
      <c r="V20" s="4"/>
    </row>
    <row r="21" spans="1:22" x14ac:dyDescent="0.3">
      <c r="A21" s="64"/>
      <c r="B21" s="72"/>
      <c r="C21" s="72"/>
      <c r="D21" s="72"/>
      <c r="E21" s="72"/>
      <c r="F21" s="72"/>
      <c r="G21" s="21" t="s">
        <v>32</v>
      </c>
      <c r="H21" s="22">
        <v>1331885</v>
      </c>
      <c r="I21" s="64" t="str">
        <f>IF(SUM(H21:H21)&lt;&gt;ROUND(SUM(H21:H21),0),"WHOLE DOLLARS","")</f>
        <v/>
      </c>
      <c r="J21" s="64"/>
      <c r="K21" s="64"/>
      <c r="L21" s="64"/>
      <c r="M21" s="64"/>
      <c r="N21" s="64"/>
      <c r="O21" s="64"/>
      <c r="P21" s="64"/>
      <c r="T21" s="4"/>
      <c r="U21" s="4" t="s">
        <v>33</v>
      </c>
      <c r="V21" s="4"/>
    </row>
    <row r="22" spans="1:22" x14ac:dyDescent="0.3">
      <c r="A22" s="64"/>
      <c r="B22" s="64"/>
      <c r="C22" s="64"/>
      <c r="D22" s="64"/>
      <c r="E22" s="64"/>
      <c r="F22" s="64"/>
      <c r="G22" s="2"/>
      <c r="H22" s="64"/>
      <c r="I22" s="64"/>
      <c r="J22" s="64"/>
      <c r="K22" s="64"/>
      <c r="L22" s="64"/>
      <c r="M22" s="64"/>
      <c r="N22" s="64"/>
      <c r="O22" s="64"/>
      <c r="P22" s="64"/>
      <c r="T22" s="4"/>
      <c r="U22" s="4" t="s">
        <v>34</v>
      </c>
      <c r="V22" s="4"/>
    </row>
    <row r="23" spans="1:22" ht="12.75" customHeight="1" x14ac:dyDescent="0.3">
      <c r="A23" s="64"/>
      <c r="B23" s="72" t="s">
        <v>35</v>
      </c>
      <c r="C23" s="72"/>
      <c r="D23" s="72"/>
      <c r="E23" s="72"/>
      <c r="F23" s="72"/>
      <c r="G23" s="2"/>
      <c r="H23" s="64"/>
      <c r="I23" s="64"/>
      <c r="J23" s="64"/>
      <c r="K23" s="64"/>
      <c r="L23" s="64"/>
      <c r="M23" s="64"/>
      <c r="N23" s="64"/>
      <c r="O23" s="64"/>
      <c r="P23" s="64"/>
      <c r="T23" s="4"/>
      <c r="U23" s="4" t="s">
        <v>36</v>
      </c>
      <c r="V23" s="4"/>
    </row>
    <row r="24" spans="1:22" x14ac:dyDescent="0.3">
      <c r="A24" s="64"/>
      <c r="B24" s="72"/>
      <c r="C24" s="72"/>
      <c r="D24" s="72"/>
      <c r="E24" s="72"/>
      <c r="F24" s="72"/>
      <c r="G24" s="21" t="s">
        <v>37</v>
      </c>
      <c r="H24" s="22">
        <v>0</v>
      </c>
      <c r="I24" s="64" t="str">
        <f>IF(SUM(H24:H24)&lt;&gt;ROUND(SUM(H24:H24),0),"WHOLE DOLLARS","")</f>
        <v/>
      </c>
      <c r="J24" s="64"/>
      <c r="K24" s="64"/>
      <c r="L24" s="64"/>
      <c r="M24" s="64"/>
      <c r="N24" s="64"/>
      <c r="O24" s="64"/>
      <c r="P24" s="64"/>
      <c r="T24" s="4"/>
      <c r="U24" s="4" t="s">
        <v>38</v>
      </c>
      <c r="V24" s="4"/>
    </row>
    <row r="25" spans="1:22" x14ac:dyDescent="0.3">
      <c r="A25" s="64"/>
      <c r="B25" s="61"/>
      <c r="C25" s="61"/>
      <c r="D25" s="61"/>
      <c r="E25" s="61"/>
      <c r="F25" s="61"/>
      <c r="G25" s="21"/>
      <c r="H25" s="23"/>
      <c r="I25" s="64"/>
      <c r="J25" s="64"/>
      <c r="K25" s="64"/>
      <c r="L25" s="64"/>
      <c r="M25" s="64"/>
      <c r="N25" s="64"/>
      <c r="O25" s="64"/>
      <c r="P25" s="64"/>
      <c r="T25" s="4"/>
      <c r="U25" s="4" t="s">
        <v>39</v>
      </c>
      <c r="V25" s="4"/>
    </row>
    <row r="26" spans="1:22" x14ac:dyDescent="0.3">
      <c r="A26" s="63"/>
      <c r="B26" s="64"/>
      <c r="C26" s="64"/>
      <c r="D26" s="64"/>
      <c r="E26" s="64"/>
      <c r="F26" s="64"/>
      <c r="G26" s="2"/>
      <c r="H26" s="64"/>
      <c r="I26" s="64"/>
      <c r="J26" s="64"/>
      <c r="K26" s="64"/>
      <c r="L26" s="64"/>
      <c r="M26" s="64"/>
      <c r="N26" s="64"/>
      <c r="O26" s="64"/>
      <c r="P26" s="64"/>
      <c r="T26" s="4"/>
      <c r="U26" s="4" t="s">
        <v>40</v>
      </c>
      <c r="V26" s="4"/>
    </row>
    <row r="27" spans="1:22" ht="12.75" customHeight="1" x14ac:dyDescent="0.3">
      <c r="A27" s="64"/>
      <c r="B27" s="73" t="s">
        <v>41</v>
      </c>
      <c r="C27" s="73"/>
      <c r="D27" s="73"/>
      <c r="E27" s="73"/>
      <c r="F27" s="73"/>
      <c r="G27" s="2"/>
      <c r="H27" s="64" t="s">
        <v>2</v>
      </c>
      <c r="I27" s="64"/>
      <c r="J27" s="64"/>
      <c r="K27" s="64"/>
      <c r="L27" s="64"/>
      <c r="M27" s="64"/>
      <c r="N27" s="64"/>
      <c r="O27" s="64"/>
      <c r="P27" s="64"/>
      <c r="T27" s="4"/>
      <c r="U27" s="4" t="s">
        <v>42</v>
      </c>
      <c r="V27" s="4"/>
    </row>
    <row r="28" spans="1:22" x14ac:dyDescent="0.3">
      <c r="A28" s="64"/>
      <c r="B28" s="73"/>
      <c r="C28" s="73"/>
      <c r="D28" s="73"/>
      <c r="E28" s="73"/>
      <c r="F28" s="73"/>
      <c r="G28" s="2"/>
      <c r="H28" s="64"/>
      <c r="I28" s="64"/>
      <c r="J28" s="64"/>
      <c r="K28" s="64"/>
      <c r="L28" s="64"/>
      <c r="M28" s="64"/>
      <c r="N28" s="64"/>
      <c r="O28" s="64"/>
      <c r="P28" s="64"/>
      <c r="T28" s="4"/>
      <c r="U28" s="4" t="s">
        <v>43</v>
      </c>
      <c r="V28" s="4"/>
    </row>
    <row r="29" spans="1:22" x14ac:dyDescent="0.3">
      <c r="A29" s="64"/>
      <c r="B29" s="73"/>
      <c r="C29" s="73"/>
      <c r="D29" s="73"/>
      <c r="E29" s="73"/>
      <c r="F29" s="73"/>
      <c r="G29" s="2"/>
      <c r="H29" s="64"/>
      <c r="I29" s="64"/>
      <c r="J29" s="64"/>
      <c r="K29" s="64"/>
      <c r="L29" s="64"/>
      <c r="M29" s="64"/>
      <c r="N29" s="64"/>
      <c r="O29" s="64"/>
      <c r="P29" s="64"/>
      <c r="T29" s="4"/>
      <c r="U29" s="4" t="s">
        <v>44</v>
      </c>
      <c r="V29" s="4"/>
    </row>
    <row r="30" spans="1:22" x14ac:dyDescent="0.3">
      <c r="A30" s="64"/>
      <c r="B30" s="73"/>
      <c r="C30" s="73"/>
      <c r="D30" s="73"/>
      <c r="E30" s="73"/>
      <c r="F30" s="73"/>
      <c r="G30" s="2"/>
      <c r="H30" s="64"/>
      <c r="I30" s="64"/>
      <c r="J30" s="64"/>
      <c r="K30" s="64"/>
      <c r="L30" s="64"/>
      <c r="M30" s="64"/>
      <c r="N30" s="64"/>
      <c r="O30" s="64"/>
      <c r="P30" s="64"/>
      <c r="T30" s="4"/>
      <c r="U30" s="4" t="s">
        <v>45</v>
      </c>
      <c r="V30" s="4"/>
    </row>
    <row r="31" spans="1:22" x14ac:dyDescent="0.3">
      <c r="A31" s="64"/>
      <c r="B31" s="73"/>
      <c r="C31" s="73"/>
      <c r="D31" s="73"/>
      <c r="E31" s="73"/>
      <c r="F31" s="73"/>
      <c r="G31" s="2"/>
      <c r="H31" s="24"/>
      <c r="I31" s="64"/>
      <c r="J31" s="64"/>
      <c r="K31" s="64"/>
      <c r="L31" s="64"/>
      <c r="M31" s="64"/>
      <c r="N31" s="64"/>
      <c r="O31" s="64"/>
      <c r="P31" s="64"/>
      <c r="T31" s="4"/>
      <c r="U31" s="4" t="s">
        <v>46</v>
      </c>
      <c r="V31" s="4"/>
    </row>
    <row r="32" spans="1:22" x14ac:dyDescent="0.3">
      <c r="A32" s="64"/>
      <c r="B32" s="74">
        <f>IF(AND((SUM(I11:I11)&gt;SUM(I2:I2)),((SUM(I11:I11)-SUM(I2:I2))&gt;0)),(SUM(I11:I11)-SUM(I2:I2)),0)</f>
        <v>531885</v>
      </c>
      <c r="C32" s="74"/>
      <c r="D32" s="74"/>
      <c r="E32" s="74"/>
      <c r="F32" s="74"/>
      <c r="G32" s="2"/>
      <c r="H32" s="25" t="s">
        <v>2</v>
      </c>
      <c r="I32" s="64"/>
      <c r="J32" s="64"/>
      <c r="K32" s="64"/>
      <c r="L32" s="64"/>
      <c r="M32" s="64"/>
      <c r="N32" s="64"/>
      <c r="O32" s="64"/>
      <c r="P32" s="64"/>
      <c r="T32" s="4"/>
      <c r="U32" s="4" t="s">
        <v>47</v>
      </c>
      <c r="V32" s="4"/>
    </row>
    <row r="33" spans="1:22" x14ac:dyDescent="0.3">
      <c r="A33" s="64"/>
      <c r="B33" s="64"/>
      <c r="C33" s="64"/>
      <c r="D33" s="64"/>
      <c r="E33" s="64"/>
      <c r="F33" s="64"/>
      <c r="G33" s="2"/>
      <c r="H33" s="64"/>
      <c r="I33" s="64"/>
      <c r="J33" s="64"/>
      <c r="K33" s="64"/>
      <c r="L33" s="64"/>
      <c r="M33" s="64"/>
      <c r="N33" s="64"/>
      <c r="O33" s="64"/>
      <c r="P33" s="64"/>
      <c r="T33" s="4"/>
      <c r="U33" s="4" t="s">
        <v>48</v>
      </c>
      <c r="V33" s="4"/>
    </row>
    <row r="34" spans="1:22" ht="12.75" customHeight="1" x14ac:dyDescent="0.3">
      <c r="A34" s="64"/>
      <c r="B34" s="64"/>
      <c r="C34" s="72" t="s">
        <v>49</v>
      </c>
      <c r="D34" s="72"/>
      <c r="E34" s="72"/>
      <c r="F34" s="72"/>
      <c r="G34" s="2"/>
      <c r="H34" s="64"/>
      <c r="I34" s="64"/>
      <c r="J34" s="64"/>
      <c r="K34" s="64"/>
      <c r="L34" s="64"/>
      <c r="M34" s="64"/>
      <c r="N34" s="64"/>
      <c r="O34" s="64"/>
      <c r="P34" s="64"/>
      <c r="T34" s="4"/>
      <c r="U34" s="4" t="s">
        <v>50</v>
      </c>
      <c r="V34" s="4"/>
    </row>
    <row r="35" spans="1:22" x14ac:dyDescent="0.3">
      <c r="A35" s="64"/>
      <c r="B35" s="64"/>
      <c r="C35" s="72"/>
      <c r="D35" s="72"/>
      <c r="E35" s="72"/>
      <c r="F35" s="72"/>
      <c r="G35" s="21" t="s">
        <v>51</v>
      </c>
      <c r="H35" s="22">
        <v>0</v>
      </c>
      <c r="I35" s="64" t="str">
        <f>IF(SUM(H35:H35)&lt;&gt;ROUND(SUM(H35:H35),0),"WHOLE DOLLARS","")</f>
        <v/>
      </c>
      <c r="J35" s="64"/>
      <c r="K35" s="64"/>
      <c r="L35" s="64"/>
      <c r="M35" s="64"/>
      <c r="N35" s="64"/>
      <c r="O35" s="64"/>
      <c r="P35" s="64"/>
      <c r="T35" s="4"/>
      <c r="U35" s="4" t="s">
        <v>52</v>
      </c>
      <c r="V35" s="4"/>
    </row>
    <row r="36" spans="1:22" x14ac:dyDescent="0.3">
      <c r="A36" s="64"/>
      <c r="B36" s="64"/>
      <c r="C36" s="64"/>
      <c r="D36" s="64"/>
      <c r="E36" s="64"/>
      <c r="F36" s="64"/>
      <c r="G36" s="2"/>
      <c r="H36" s="64"/>
      <c r="I36" s="64"/>
      <c r="J36" s="64"/>
      <c r="K36" s="64"/>
      <c r="L36" s="64"/>
      <c r="M36" s="64"/>
      <c r="N36" s="64"/>
      <c r="O36" s="64"/>
      <c r="P36" s="64"/>
      <c r="T36" s="4"/>
      <c r="U36" s="4" t="s">
        <v>53</v>
      </c>
      <c r="V36" s="4"/>
    </row>
    <row r="37" spans="1:22" ht="12.75" customHeight="1" x14ac:dyDescent="0.3">
      <c r="A37" s="64"/>
      <c r="B37" s="64"/>
      <c r="C37" s="72" t="s">
        <v>54</v>
      </c>
      <c r="D37" s="72"/>
      <c r="E37" s="72"/>
      <c r="F37" s="72"/>
      <c r="G37" s="2"/>
      <c r="H37" s="64"/>
      <c r="I37" s="64"/>
      <c r="J37" s="64"/>
      <c r="K37" s="64"/>
      <c r="L37" s="64"/>
      <c r="M37" s="64"/>
      <c r="N37" s="64"/>
      <c r="O37" s="64"/>
      <c r="P37" s="64"/>
      <c r="T37" s="4"/>
      <c r="U37" s="4" t="s">
        <v>55</v>
      </c>
      <c r="V37" s="4"/>
    </row>
    <row r="38" spans="1:22" x14ac:dyDescent="0.3">
      <c r="A38" s="64"/>
      <c r="B38" s="64"/>
      <c r="C38" s="72"/>
      <c r="D38" s="72"/>
      <c r="E38" s="72"/>
      <c r="F38" s="72"/>
      <c r="G38" s="2"/>
      <c r="H38" s="64"/>
      <c r="I38" s="64"/>
      <c r="J38" s="64"/>
      <c r="K38" s="64"/>
      <c r="L38" s="64"/>
      <c r="M38" s="64"/>
      <c r="N38" s="64"/>
      <c r="O38" s="64"/>
      <c r="P38" s="64"/>
      <c r="T38" s="4"/>
      <c r="U38" s="4" t="s">
        <v>56</v>
      </c>
      <c r="V38" s="4"/>
    </row>
    <row r="39" spans="1:22" x14ac:dyDescent="0.3">
      <c r="A39" s="64"/>
      <c r="B39" s="64"/>
      <c r="C39" s="72"/>
      <c r="D39" s="72"/>
      <c r="E39" s="72"/>
      <c r="F39" s="72"/>
      <c r="G39" s="21" t="s">
        <v>57</v>
      </c>
      <c r="H39" s="22">
        <v>0</v>
      </c>
      <c r="I39" s="64" t="str">
        <f>IF(SUM(H39:H39)&lt;&gt;ROUND(SUM(H39:H39),0),"WHOLE DOLLARS","")</f>
        <v/>
      </c>
      <c r="J39" s="64"/>
      <c r="K39" s="64"/>
      <c r="L39" s="64"/>
      <c r="M39" s="64"/>
      <c r="N39" s="64"/>
      <c r="O39" s="64"/>
      <c r="P39" s="64"/>
      <c r="T39" s="4"/>
      <c r="U39" s="4" t="s">
        <v>58</v>
      </c>
      <c r="V39" s="4"/>
    </row>
    <row r="40" spans="1:22" x14ac:dyDescent="0.3">
      <c r="A40" s="64"/>
      <c r="B40" s="64"/>
      <c r="C40" s="64"/>
      <c r="D40" s="64"/>
      <c r="E40" s="64"/>
      <c r="F40" s="64"/>
      <c r="G40" s="2"/>
      <c r="H40" s="64"/>
      <c r="I40" s="64"/>
      <c r="J40" s="64"/>
      <c r="K40" s="64"/>
      <c r="L40" s="64"/>
      <c r="M40" s="64"/>
      <c r="N40" s="64"/>
      <c r="O40" s="64"/>
      <c r="P40" s="64"/>
      <c r="T40" s="4"/>
      <c r="U40" s="4" t="s">
        <v>59</v>
      </c>
      <c r="V40" s="4"/>
    </row>
    <row r="41" spans="1:22" x14ac:dyDescent="0.3">
      <c r="A41" s="64"/>
      <c r="B41" s="64"/>
      <c r="C41" s="70" t="s">
        <v>60</v>
      </c>
      <c r="D41" s="70"/>
      <c r="E41" s="70"/>
      <c r="F41" s="70"/>
      <c r="G41" s="21" t="s">
        <v>61</v>
      </c>
      <c r="H41" s="22">
        <v>0</v>
      </c>
      <c r="I41" s="64" t="str">
        <f>IF(SUM(H41:H41)&lt;&gt;ROUND(SUM(H41:H41),0),"WHOLE DOLLARS","")</f>
        <v/>
      </c>
      <c r="J41" s="64"/>
      <c r="K41" s="64"/>
      <c r="L41" s="64"/>
      <c r="M41" s="64"/>
      <c r="N41" s="64"/>
      <c r="O41" s="64"/>
      <c r="P41" s="64"/>
      <c r="T41" s="4"/>
      <c r="U41" s="4" t="s">
        <v>62</v>
      </c>
      <c r="V41" s="4"/>
    </row>
    <row r="42" spans="1:22" x14ac:dyDescent="0.3">
      <c r="A42" s="64"/>
      <c r="B42" s="64"/>
      <c r="C42" s="64"/>
      <c r="D42" s="64"/>
      <c r="E42" s="64"/>
      <c r="F42" s="64"/>
      <c r="G42" s="2"/>
      <c r="H42" s="64"/>
      <c r="I42" s="64"/>
      <c r="J42" s="64"/>
      <c r="K42" s="64"/>
      <c r="L42" s="64"/>
      <c r="M42" s="64"/>
      <c r="N42" s="64"/>
      <c r="O42" s="64"/>
      <c r="P42" s="64"/>
      <c r="T42" s="4"/>
      <c r="U42" s="4" t="s">
        <v>63</v>
      </c>
      <c r="V42" s="4"/>
    </row>
    <row r="43" spans="1:22" ht="12.75" customHeight="1" x14ac:dyDescent="0.3">
      <c r="A43" s="64"/>
      <c r="B43" s="64"/>
      <c r="C43" s="72" t="s">
        <v>64</v>
      </c>
      <c r="D43" s="72"/>
      <c r="E43" s="72"/>
      <c r="F43" s="72"/>
      <c r="G43" s="2"/>
      <c r="H43" s="64"/>
      <c r="I43" s="64"/>
      <c r="J43" s="64"/>
      <c r="K43" s="64"/>
      <c r="L43" s="64"/>
      <c r="M43" s="64"/>
      <c r="N43" s="64"/>
      <c r="O43" s="64"/>
      <c r="P43" s="64"/>
      <c r="T43" s="4"/>
      <c r="U43" s="4" t="s">
        <v>65</v>
      </c>
      <c r="V43" s="4"/>
    </row>
    <row r="44" spans="1:22" ht="12.75" customHeight="1" x14ac:dyDescent="0.3">
      <c r="A44" s="64"/>
      <c r="B44" s="64"/>
      <c r="C44" s="72"/>
      <c r="D44" s="72"/>
      <c r="E44" s="72"/>
      <c r="F44" s="72"/>
      <c r="G44" s="2"/>
      <c r="H44" s="64"/>
      <c r="I44" s="64"/>
      <c r="J44" s="64"/>
      <c r="K44" s="64"/>
      <c r="L44" s="64"/>
      <c r="M44" s="64"/>
      <c r="N44" s="64"/>
      <c r="O44" s="64"/>
      <c r="P44" s="64"/>
      <c r="T44" s="4"/>
      <c r="U44" s="4" t="s">
        <v>66</v>
      </c>
      <c r="V44" s="4"/>
    </row>
    <row r="45" spans="1:22" x14ac:dyDescent="0.3">
      <c r="A45" s="64"/>
      <c r="B45" s="64"/>
      <c r="C45" s="72"/>
      <c r="D45" s="72"/>
      <c r="E45" s="72"/>
      <c r="F45" s="72"/>
      <c r="G45" s="21" t="s">
        <v>67</v>
      </c>
      <c r="H45" s="22">
        <v>0</v>
      </c>
      <c r="I45" s="64" t="str">
        <f>IF(SUM(H45:H45)&lt;&gt;ROUND(SUM(H45:H45),0),"WHOLE DOLLARS","")</f>
        <v/>
      </c>
      <c r="J45" s="64"/>
      <c r="K45" s="64"/>
      <c r="L45" s="64"/>
      <c r="M45" s="64"/>
      <c r="N45" s="64"/>
      <c r="O45" s="64"/>
      <c r="P45" s="64"/>
      <c r="T45" s="4"/>
      <c r="U45" s="4" t="s">
        <v>68</v>
      </c>
      <c r="V45" s="4"/>
    </row>
    <row r="46" spans="1:22" x14ac:dyDescent="0.3">
      <c r="A46" s="64"/>
      <c r="B46" s="64"/>
      <c r="C46" s="64"/>
      <c r="D46" s="64"/>
      <c r="E46" s="64"/>
      <c r="F46" s="64"/>
      <c r="G46" s="21"/>
      <c r="H46" s="23"/>
      <c r="I46" s="23"/>
      <c r="J46" s="64"/>
      <c r="K46" s="64"/>
      <c r="L46" s="64"/>
      <c r="M46" s="64"/>
      <c r="N46" s="64"/>
      <c r="O46" s="64"/>
      <c r="P46" s="64"/>
      <c r="T46" s="4"/>
      <c r="U46" s="4" t="s">
        <v>69</v>
      </c>
      <c r="V46" s="4"/>
    </row>
    <row r="47" spans="1:22" x14ac:dyDescent="0.3">
      <c r="A47" s="64"/>
      <c r="B47" s="64"/>
      <c r="C47" s="64"/>
      <c r="D47" s="70" t="s">
        <v>70</v>
      </c>
      <c r="E47" s="70"/>
      <c r="F47" s="70"/>
      <c r="G47" s="21"/>
      <c r="H47" s="23">
        <f>SUM(H35:H45)</f>
        <v>0</v>
      </c>
      <c r="I47" s="23" t="s">
        <v>2</v>
      </c>
      <c r="J47" s="60" t="str">
        <f>IF(B32&lt;H47,"PROBLEM - The sum of these 4 activities may not exceed","OK")</f>
        <v>OK</v>
      </c>
      <c r="K47" s="64"/>
      <c r="L47" s="64"/>
      <c r="M47" s="64"/>
      <c r="N47" s="64"/>
      <c r="O47" s="64"/>
      <c r="P47" s="60" t="s">
        <v>2</v>
      </c>
      <c r="T47" s="4"/>
      <c r="U47" s="4" t="s">
        <v>71</v>
      </c>
      <c r="V47" s="4"/>
    </row>
    <row r="48" spans="1:22" x14ac:dyDescent="0.3">
      <c r="A48" s="64"/>
      <c r="B48" s="64"/>
      <c r="C48" s="64"/>
      <c r="D48" s="64"/>
      <c r="E48" s="64"/>
      <c r="F48" s="64"/>
      <c r="G48" s="21"/>
      <c r="H48" s="23"/>
      <c r="I48" s="23"/>
      <c r="J48" s="60" t="str">
        <f>IF(J47&lt;&gt;"OK",(B32),"")</f>
        <v/>
      </c>
      <c r="K48" s="64"/>
      <c r="L48" s="64"/>
      <c r="M48" s="64"/>
      <c r="N48" s="64"/>
      <c r="O48" s="64"/>
      <c r="P48" s="60"/>
      <c r="T48" s="4"/>
      <c r="U48" s="4" t="s">
        <v>72</v>
      </c>
      <c r="V48" s="4"/>
    </row>
    <row r="49" spans="1:22" x14ac:dyDescent="0.3">
      <c r="A49" s="64"/>
      <c r="B49" s="64"/>
      <c r="C49" s="64"/>
      <c r="D49" s="64"/>
      <c r="E49" s="64"/>
      <c r="F49" s="64"/>
      <c r="G49" s="21"/>
      <c r="H49" s="23"/>
      <c r="I49" s="23"/>
      <c r="J49" s="60"/>
      <c r="K49" s="64"/>
      <c r="L49" s="64"/>
      <c r="M49" s="64"/>
      <c r="N49" s="64"/>
      <c r="O49" s="64"/>
      <c r="P49" s="60"/>
      <c r="T49" s="4"/>
      <c r="U49" s="4" t="s">
        <v>73</v>
      </c>
      <c r="V49" s="4"/>
    </row>
    <row r="50" spans="1:22" ht="12.75" customHeight="1" x14ac:dyDescent="0.3">
      <c r="A50" s="64"/>
      <c r="B50" s="72" t="s">
        <v>74</v>
      </c>
      <c r="C50" s="72"/>
      <c r="D50" s="72"/>
      <c r="E50" s="72"/>
      <c r="F50" s="72"/>
      <c r="G50" s="2"/>
      <c r="H50" s="64"/>
      <c r="I50" s="64"/>
      <c r="J50" s="64"/>
      <c r="K50" s="64"/>
      <c r="L50" s="64"/>
      <c r="M50" s="64"/>
      <c r="N50" s="64"/>
      <c r="O50" s="64"/>
      <c r="P50" s="64"/>
      <c r="T50" s="4"/>
      <c r="U50" s="4" t="s">
        <v>75</v>
      </c>
      <c r="V50" s="4"/>
    </row>
    <row r="51" spans="1:22" x14ac:dyDescent="0.3">
      <c r="A51" s="64"/>
      <c r="B51" s="72"/>
      <c r="C51" s="72"/>
      <c r="D51" s="72"/>
      <c r="E51" s="72"/>
      <c r="F51" s="72"/>
      <c r="G51" s="2"/>
      <c r="H51" s="64"/>
      <c r="I51" s="64"/>
      <c r="J51" s="64"/>
      <c r="K51" s="64"/>
      <c r="L51" s="64"/>
      <c r="M51" s="64"/>
      <c r="N51" s="64"/>
      <c r="O51" s="64"/>
      <c r="P51" s="64"/>
      <c r="T51" s="4"/>
      <c r="U51" s="4" t="s">
        <v>76</v>
      </c>
      <c r="V51" s="4"/>
    </row>
    <row r="52" spans="1:22" x14ac:dyDescent="0.3">
      <c r="A52" s="64"/>
      <c r="B52" s="72"/>
      <c r="C52" s="72"/>
      <c r="D52" s="72"/>
      <c r="E52" s="72"/>
      <c r="F52" s="72"/>
      <c r="G52" s="2"/>
      <c r="H52" s="64"/>
      <c r="I52" s="64"/>
      <c r="J52" s="64"/>
      <c r="K52" s="64"/>
      <c r="L52" s="64"/>
      <c r="M52" s="64"/>
      <c r="N52" s="64"/>
      <c r="O52" s="64"/>
      <c r="P52" s="64"/>
      <c r="T52" s="4"/>
      <c r="U52" s="4" t="s">
        <v>77</v>
      </c>
      <c r="V52" s="4"/>
    </row>
    <row r="53" spans="1:22" x14ac:dyDescent="0.3">
      <c r="A53" s="64"/>
      <c r="B53" s="72"/>
      <c r="C53" s="72"/>
      <c r="D53" s="72"/>
      <c r="E53" s="72"/>
      <c r="F53" s="72"/>
      <c r="G53" s="2"/>
      <c r="H53" s="64"/>
      <c r="I53" s="64"/>
      <c r="J53" s="64"/>
      <c r="K53" s="64"/>
      <c r="L53" s="64"/>
      <c r="M53" s="64"/>
      <c r="N53" s="64"/>
      <c r="O53" s="64"/>
      <c r="P53" s="64"/>
      <c r="T53" s="4"/>
      <c r="U53" s="4" t="s">
        <v>78</v>
      </c>
      <c r="V53" s="4"/>
    </row>
    <row r="54" spans="1:22" x14ac:dyDescent="0.3">
      <c r="A54" s="64"/>
      <c r="B54" s="72"/>
      <c r="C54" s="72"/>
      <c r="D54" s="72"/>
      <c r="E54" s="72"/>
      <c r="F54" s="72"/>
      <c r="G54" s="2"/>
      <c r="H54" s="64"/>
      <c r="I54" s="64"/>
      <c r="J54" s="64"/>
      <c r="K54" s="64"/>
      <c r="L54" s="64"/>
      <c r="M54" s="64"/>
      <c r="N54" s="64"/>
      <c r="O54" s="64"/>
      <c r="P54" s="64"/>
      <c r="T54" s="4"/>
      <c r="U54" s="4" t="s">
        <v>79</v>
      </c>
      <c r="V54" s="4"/>
    </row>
    <row r="55" spans="1:22" x14ac:dyDescent="0.3">
      <c r="A55" s="64"/>
      <c r="B55" s="72"/>
      <c r="C55" s="72"/>
      <c r="D55" s="72"/>
      <c r="E55" s="72"/>
      <c r="F55" s="72"/>
      <c r="G55" s="2"/>
      <c r="H55" s="64"/>
      <c r="I55" s="64"/>
      <c r="J55" s="64"/>
      <c r="K55" s="64"/>
      <c r="L55" s="64"/>
      <c r="M55" s="64"/>
      <c r="N55" s="64"/>
      <c r="O55" s="64"/>
      <c r="P55" s="64"/>
      <c r="T55" s="4"/>
      <c r="U55" s="4" t="s">
        <v>80</v>
      </c>
      <c r="V55" s="4"/>
    </row>
    <row r="56" spans="1:22" x14ac:dyDescent="0.3">
      <c r="A56" s="64"/>
      <c r="B56" s="72"/>
      <c r="C56" s="72"/>
      <c r="D56" s="72"/>
      <c r="E56" s="72"/>
      <c r="F56" s="72"/>
      <c r="G56" s="2"/>
      <c r="H56" s="64"/>
      <c r="I56" s="64"/>
      <c r="J56" s="64"/>
      <c r="K56" s="64"/>
      <c r="L56" s="64"/>
      <c r="M56" s="64"/>
      <c r="N56" s="64"/>
      <c r="O56" s="64"/>
      <c r="P56" s="64"/>
      <c r="T56" s="4"/>
      <c r="U56" s="4" t="s">
        <v>81</v>
      </c>
      <c r="V56" s="4"/>
    </row>
    <row r="57" spans="1:22" x14ac:dyDescent="0.3">
      <c r="A57" s="64"/>
      <c r="B57" s="72"/>
      <c r="C57" s="72"/>
      <c r="D57" s="72"/>
      <c r="E57" s="72"/>
      <c r="F57" s="72"/>
      <c r="G57" s="2"/>
      <c r="H57" s="64"/>
      <c r="I57" s="64"/>
      <c r="J57" s="64"/>
      <c r="K57" s="64"/>
      <c r="L57" s="64"/>
      <c r="M57" s="64"/>
      <c r="N57" s="64"/>
      <c r="O57" s="64"/>
      <c r="P57" s="64"/>
      <c r="T57" s="4"/>
      <c r="U57" s="4" t="s">
        <v>82</v>
      </c>
      <c r="V57" s="4"/>
    </row>
    <row r="58" spans="1:22" x14ac:dyDescent="0.3">
      <c r="A58" s="64"/>
      <c r="B58" s="72"/>
      <c r="C58" s="72"/>
      <c r="D58" s="72"/>
      <c r="E58" s="72"/>
      <c r="F58" s="72"/>
      <c r="G58" s="21" t="s">
        <v>83</v>
      </c>
      <c r="H58" s="22">
        <v>0</v>
      </c>
      <c r="I58" s="64" t="str">
        <f>IF(SUM(H58:H58)&lt;&gt;ROUND(SUM(H58:H58),0),"WHOLE DOLLARS","")</f>
        <v/>
      </c>
      <c r="J58" s="64"/>
      <c r="K58" s="64"/>
      <c r="L58" s="64"/>
      <c r="M58" s="64"/>
      <c r="N58" s="64"/>
      <c r="O58" s="64"/>
      <c r="P58" s="64"/>
      <c r="T58" s="4"/>
      <c r="U58" s="4" t="s">
        <v>84</v>
      </c>
      <c r="V58" s="4"/>
    </row>
    <row r="59" spans="1:22" x14ac:dyDescent="0.3">
      <c r="A59" s="64"/>
      <c r="B59" s="64"/>
      <c r="C59" s="64"/>
      <c r="D59" s="64"/>
      <c r="E59" s="64"/>
      <c r="F59" s="64"/>
      <c r="G59" s="21"/>
      <c r="H59" s="23"/>
      <c r="I59" s="23"/>
      <c r="J59" s="60"/>
      <c r="K59" s="64"/>
      <c r="L59" s="64"/>
      <c r="M59" s="64"/>
      <c r="N59" s="64"/>
      <c r="O59" s="64"/>
      <c r="P59" s="60"/>
      <c r="T59" s="4"/>
      <c r="U59" s="4" t="s">
        <v>85</v>
      </c>
      <c r="V59" s="4"/>
    </row>
    <row r="60" spans="1:22" x14ac:dyDescent="0.3">
      <c r="A60" s="64"/>
      <c r="B60" s="64"/>
      <c r="C60" s="64"/>
      <c r="D60" s="64"/>
      <c r="E60" s="64"/>
      <c r="F60" s="64"/>
      <c r="G60" s="21"/>
      <c r="H60" s="23"/>
      <c r="I60" s="23"/>
      <c r="J60" s="60"/>
      <c r="K60" s="64"/>
      <c r="L60" s="64"/>
      <c r="M60" s="64"/>
      <c r="N60" s="64"/>
      <c r="O60" s="64"/>
      <c r="P60" s="60"/>
      <c r="T60" s="4"/>
      <c r="U60" s="4"/>
      <c r="V60" s="4"/>
    </row>
    <row r="61" spans="1:22" x14ac:dyDescent="0.3">
      <c r="A61" s="64"/>
      <c r="B61" s="64"/>
      <c r="C61" s="64"/>
      <c r="D61" s="64"/>
      <c r="E61" s="64"/>
      <c r="F61" s="64"/>
      <c r="G61" s="21"/>
      <c r="H61" s="23"/>
      <c r="I61" s="23"/>
      <c r="J61" s="60"/>
      <c r="K61" s="64"/>
      <c r="L61" s="64"/>
      <c r="M61" s="64"/>
      <c r="N61" s="64"/>
      <c r="O61" s="64"/>
      <c r="P61" s="60"/>
      <c r="T61" s="4"/>
      <c r="U61" s="4"/>
      <c r="V61" s="4"/>
    </row>
    <row r="62" spans="1:22" x14ac:dyDescent="0.3">
      <c r="A62" s="64"/>
      <c r="B62" s="64"/>
      <c r="C62" s="64"/>
      <c r="D62" s="24" t="s">
        <v>86</v>
      </c>
      <c r="E62" s="64"/>
      <c r="F62" s="64"/>
      <c r="G62" s="21"/>
      <c r="H62" s="23"/>
      <c r="I62" s="23">
        <f>SUM(H21:H58)-H47</f>
        <v>1331885</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4"/>
      <c r="U62" s="4"/>
      <c r="V62" s="4"/>
    </row>
    <row r="63" spans="1:22" x14ac:dyDescent="0.3">
      <c r="A63" s="64"/>
      <c r="B63" s="64"/>
      <c r="C63" s="64"/>
      <c r="D63" s="24"/>
      <c r="E63" s="64"/>
      <c r="F63" s="64"/>
      <c r="G63" s="21"/>
      <c r="H63" s="23"/>
      <c r="I63" s="23"/>
      <c r="J63" s="75"/>
      <c r="K63" s="75"/>
      <c r="L63" s="75"/>
      <c r="M63" s="75"/>
      <c r="N63" s="75"/>
      <c r="O63" s="75"/>
      <c r="P63" s="75"/>
      <c r="T63" s="4"/>
      <c r="U63" s="26"/>
      <c r="V63" s="4"/>
    </row>
    <row r="64" spans="1:22" x14ac:dyDescent="0.3">
      <c r="A64" s="64"/>
      <c r="B64" s="64"/>
      <c r="C64" s="64"/>
      <c r="D64" s="64"/>
      <c r="E64" s="64"/>
      <c r="F64" s="64"/>
      <c r="G64" s="21"/>
      <c r="H64" s="23"/>
      <c r="I64" s="23"/>
      <c r="J64" s="75" t="str">
        <f>IF(I62&lt;&gt;SUM(I11:I11),"The difference between what you said you wanted to set aside and the details of what you have set aside is","")</f>
        <v/>
      </c>
      <c r="K64" s="75"/>
      <c r="L64" s="75"/>
      <c r="M64" s="75"/>
      <c r="N64" s="75"/>
      <c r="O64" s="75"/>
      <c r="P64" s="75"/>
      <c r="T64" s="4"/>
      <c r="U64" s="4"/>
      <c r="V64" s="4"/>
    </row>
    <row r="65" spans="1:22" x14ac:dyDescent="0.3">
      <c r="A65" s="64"/>
      <c r="B65" s="64"/>
      <c r="C65" s="64"/>
      <c r="D65" s="64"/>
      <c r="E65" s="64"/>
      <c r="F65" s="64"/>
      <c r="G65" s="21"/>
      <c r="H65" s="23"/>
      <c r="I65" s="23"/>
      <c r="J65" s="75"/>
      <c r="K65" s="75"/>
      <c r="L65" s="75"/>
      <c r="M65" s="75"/>
      <c r="N65" s="75"/>
      <c r="O65" s="75"/>
      <c r="P65" s="75"/>
      <c r="T65" s="4"/>
      <c r="U65" s="4"/>
      <c r="V65" s="4"/>
    </row>
    <row r="66" spans="1:22" x14ac:dyDescent="0.3">
      <c r="A66" s="64"/>
      <c r="B66" s="64"/>
      <c r="C66" s="64"/>
      <c r="D66" s="64"/>
      <c r="E66" s="64"/>
      <c r="F66" s="64"/>
      <c r="G66" s="21"/>
      <c r="H66" s="23"/>
      <c r="I66" s="23"/>
      <c r="J66" s="60" t="str">
        <f>IF(I62&gt;SUM(I11:I11),I62-SUM(I11:I11),(IF(I62&lt;SUM(I11:I11),SUM(I11:I11)-I62,"")))</f>
        <v/>
      </c>
      <c r="K66" s="64"/>
      <c r="L66" s="64"/>
      <c r="M66" s="64"/>
      <c r="N66" s="64"/>
      <c r="O66" s="64"/>
      <c r="P66" s="64"/>
      <c r="T66" s="4"/>
      <c r="U66" s="4"/>
      <c r="V66" s="4"/>
    </row>
    <row r="67" spans="1:22" x14ac:dyDescent="0.3">
      <c r="A67" s="64"/>
      <c r="B67" s="64"/>
      <c r="C67" s="64"/>
      <c r="D67" s="64"/>
      <c r="E67" s="64"/>
      <c r="F67" s="64"/>
      <c r="G67" s="2"/>
      <c r="H67" s="64"/>
      <c r="I67" s="64"/>
      <c r="J67" s="64"/>
      <c r="K67" s="64"/>
      <c r="L67" s="64"/>
      <c r="M67" s="64"/>
      <c r="N67" s="64"/>
      <c r="O67" s="64"/>
      <c r="P67" s="64"/>
    </row>
    <row r="68" spans="1:22" x14ac:dyDescent="0.3">
      <c r="A68" s="63" t="s">
        <v>87</v>
      </c>
      <c r="B68" s="64"/>
      <c r="C68" s="64"/>
      <c r="D68" s="64"/>
      <c r="E68" s="64"/>
      <c r="F68" s="64"/>
      <c r="G68" s="2"/>
      <c r="H68" s="64"/>
      <c r="I68" s="64"/>
      <c r="J68" s="64"/>
      <c r="K68" s="64"/>
      <c r="L68" s="64"/>
      <c r="M68" s="64"/>
      <c r="N68" s="64"/>
      <c r="O68" s="64"/>
      <c r="P68" s="64"/>
    </row>
    <row r="69" spans="1:22" x14ac:dyDescent="0.3">
      <c r="A69" s="63"/>
      <c r="B69" s="64"/>
      <c r="C69" s="64"/>
      <c r="D69" s="64"/>
      <c r="E69" s="64"/>
      <c r="F69" s="64"/>
      <c r="G69" s="2"/>
      <c r="H69" s="64"/>
      <c r="I69" s="64"/>
      <c r="J69" s="64"/>
      <c r="K69" s="64"/>
      <c r="L69" s="64"/>
      <c r="M69" s="64"/>
      <c r="N69" s="64"/>
      <c r="O69" s="64"/>
      <c r="P69" s="64"/>
    </row>
    <row r="70" spans="1:22" ht="12.75" customHeight="1" x14ac:dyDescent="0.3">
      <c r="A70" s="72" t="s">
        <v>88</v>
      </c>
      <c r="B70" s="72"/>
      <c r="C70" s="72"/>
      <c r="D70" s="72"/>
      <c r="E70" s="72"/>
      <c r="F70" s="72"/>
      <c r="G70" s="2"/>
      <c r="H70" s="64"/>
      <c r="I70" s="64"/>
      <c r="J70" s="64"/>
      <c r="K70" s="64"/>
      <c r="L70" s="64"/>
      <c r="M70" s="64"/>
      <c r="N70" s="64"/>
      <c r="O70" s="64"/>
      <c r="P70" s="64"/>
    </row>
    <row r="71" spans="1:22" x14ac:dyDescent="0.3">
      <c r="A71" s="72"/>
      <c r="B71" s="72"/>
      <c r="C71" s="72"/>
      <c r="D71" s="72"/>
      <c r="E71" s="72"/>
      <c r="F71" s="72"/>
      <c r="G71" s="2"/>
      <c r="H71" s="64"/>
      <c r="I71" s="64"/>
      <c r="J71" s="64"/>
      <c r="K71" s="64"/>
      <c r="L71" s="64"/>
      <c r="M71" s="64"/>
      <c r="N71" s="64"/>
      <c r="O71" s="64"/>
      <c r="P71" s="64"/>
    </row>
    <row r="72" spans="1:22" x14ac:dyDescent="0.3">
      <c r="A72" s="72"/>
      <c r="B72" s="72"/>
      <c r="C72" s="72"/>
      <c r="D72" s="72"/>
      <c r="E72" s="72"/>
      <c r="F72" s="72"/>
      <c r="G72" s="21"/>
      <c r="H72" s="23">
        <f xml:space="preserve"> (E2)</f>
        <v>4448176.6657331157</v>
      </c>
      <c r="I72" s="23" t="s">
        <v>2</v>
      </c>
      <c r="J72" s="64"/>
      <c r="K72" s="64"/>
      <c r="L72" s="64"/>
      <c r="M72" s="64"/>
      <c r="N72" s="64"/>
      <c r="O72" s="64"/>
      <c r="P72" s="64"/>
    </row>
    <row r="73" spans="1:22" ht="12.75" customHeight="1" x14ac:dyDescent="0.3">
      <c r="A73" s="72" t="s">
        <v>89</v>
      </c>
      <c r="B73" s="72"/>
      <c r="C73" s="72"/>
      <c r="D73" s="72"/>
      <c r="E73" s="72"/>
      <c r="F73" s="72"/>
      <c r="G73" s="2"/>
      <c r="H73" s="64"/>
      <c r="I73" s="64"/>
      <c r="J73" s="64"/>
      <c r="K73" s="64"/>
      <c r="L73" s="64"/>
      <c r="M73" s="64"/>
      <c r="N73" s="64"/>
      <c r="O73" s="64"/>
      <c r="P73" s="64"/>
    </row>
    <row r="74" spans="1:22" x14ac:dyDescent="0.3">
      <c r="A74" s="72"/>
      <c r="B74" s="72"/>
      <c r="C74" s="72"/>
      <c r="D74" s="72"/>
      <c r="E74" s="72"/>
      <c r="F74" s="72"/>
      <c r="G74" s="2"/>
      <c r="H74" s="23" t="s">
        <v>2</v>
      </c>
      <c r="I74" s="23" t="s">
        <v>2</v>
      </c>
      <c r="J74" s="64"/>
      <c r="K74" s="64"/>
      <c r="L74" s="64"/>
      <c r="M74" s="64"/>
      <c r="N74" s="64"/>
      <c r="O74" s="64"/>
      <c r="P74" s="64"/>
    </row>
    <row r="75" spans="1:22" x14ac:dyDescent="0.3">
      <c r="A75" s="63"/>
      <c r="B75" s="64"/>
      <c r="C75" s="64"/>
      <c r="D75" s="64"/>
      <c r="E75" s="64"/>
      <c r="F75" s="64"/>
      <c r="G75" s="2"/>
      <c r="H75" s="64"/>
      <c r="I75" s="64"/>
      <c r="J75" s="64"/>
      <c r="K75" s="64"/>
      <c r="L75" s="64"/>
      <c r="M75" s="64"/>
      <c r="N75" s="64"/>
      <c r="O75" s="64"/>
      <c r="P75" s="64"/>
    </row>
    <row r="76" spans="1:22" ht="12.75" customHeight="1" x14ac:dyDescent="0.3">
      <c r="A76" s="72" t="s">
        <v>90</v>
      </c>
      <c r="B76" s="72"/>
      <c r="C76" s="72"/>
      <c r="D76" s="72"/>
      <c r="E76" s="72"/>
      <c r="F76" s="72"/>
      <c r="G76" s="2"/>
      <c r="H76" s="64"/>
      <c r="I76" s="64"/>
      <c r="J76" s="64"/>
      <c r="K76" s="64"/>
      <c r="L76" s="64"/>
      <c r="M76" s="64"/>
      <c r="N76" s="64"/>
      <c r="O76" s="64"/>
      <c r="P76" s="64"/>
    </row>
    <row r="77" spans="1:22" x14ac:dyDescent="0.3">
      <c r="A77" s="72"/>
      <c r="B77" s="72"/>
      <c r="C77" s="72"/>
      <c r="D77" s="72"/>
      <c r="E77" s="72"/>
      <c r="F77" s="72"/>
      <c r="G77" s="2"/>
      <c r="H77" s="64"/>
      <c r="I77" s="64"/>
      <c r="J77" s="64"/>
      <c r="K77" s="64"/>
      <c r="L77" s="64"/>
      <c r="M77" s="64"/>
      <c r="N77" s="64"/>
      <c r="O77" s="64"/>
      <c r="P77" s="64"/>
    </row>
    <row r="78" spans="1:22" x14ac:dyDescent="0.3">
      <c r="A78" s="72"/>
      <c r="B78" s="72"/>
      <c r="C78" s="72"/>
      <c r="D78" s="72"/>
      <c r="E78" s="72"/>
      <c r="F78" s="72"/>
      <c r="G78" s="21"/>
      <c r="H78" s="23">
        <f>(F2)</f>
        <v>4157315.8372135391</v>
      </c>
      <c r="I78" s="23" t="s">
        <v>2</v>
      </c>
      <c r="J78" s="64"/>
      <c r="K78" s="64"/>
      <c r="L78" s="64"/>
      <c r="M78" s="64"/>
      <c r="N78" s="64"/>
      <c r="O78" s="64"/>
      <c r="P78" s="64"/>
    </row>
    <row r="79" spans="1:22" x14ac:dyDescent="0.3">
      <c r="A79" s="63"/>
      <c r="B79" s="64"/>
      <c r="C79" s="64"/>
      <c r="D79" s="64"/>
      <c r="E79" s="64"/>
      <c r="F79" s="64"/>
      <c r="G79" s="2"/>
      <c r="H79" s="64"/>
      <c r="I79" s="64"/>
      <c r="J79" s="64"/>
      <c r="K79" s="64"/>
      <c r="L79" s="64"/>
      <c r="M79" s="64"/>
      <c r="N79" s="64"/>
      <c r="O79" s="64"/>
      <c r="P79" s="64"/>
    </row>
    <row r="80" spans="1:22" ht="12.75" customHeight="1" x14ac:dyDescent="0.3">
      <c r="A80" s="72" t="s">
        <v>91</v>
      </c>
      <c r="B80" s="72"/>
      <c r="C80" s="72"/>
      <c r="D80" s="72"/>
      <c r="E80" s="72"/>
      <c r="F80" s="72"/>
      <c r="G80" s="2"/>
      <c r="H80" s="64"/>
      <c r="I80" s="64"/>
      <c r="J80" s="64"/>
      <c r="K80" s="64"/>
      <c r="L80" s="64"/>
      <c r="M80" s="64"/>
      <c r="N80" s="64"/>
      <c r="O80" s="64"/>
      <c r="P80" s="64"/>
    </row>
    <row r="81" spans="1:16" customFormat="1" x14ac:dyDescent="0.3">
      <c r="A81" s="72"/>
      <c r="B81" s="72"/>
      <c r="C81" s="72"/>
      <c r="D81" s="72"/>
      <c r="E81" s="72"/>
      <c r="F81" s="72"/>
      <c r="G81" s="2"/>
      <c r="H81" s="64"/>
      <c r="I81" s="64"/>
      <c r="J81" s="64"/>
      <c r="K81" s="64"/>
      <c r="L81" s="64"/>
      <c r="M81" s="64"/>
      <c r="N81" s="64"/>
      <c r="O81" s="64"/>
      <c r="P81" s="64"/>
    </row>
    <row r="82" spans="1:16" customFormat="1" x14ac:dyDescent="0.3">
      <c r="A82" s="72"/>
      <c r="B82" s="72"/>
      <c r="C82" s="72"/>
      <c r="D82" s="72"/>
      <c r="E82" s="72"/>
      <c r="F82" s="72"/>
      <c r="G82" s="21"/>
      <c r="H82" s="23">
        <f>(G2)</f>
        <v>4670585.49901977</v>
      </c>
      <c r="I82" s="23" t="s">
        <v>2</v>
      </c>
      <c r="J82" s="64"/>
      <c r="K82" s="64"/>
      <c r="L82" s="64"/>
      <c r="M82" s="64"/>
      <c r="N82" s="64"/>
      <c r="O82" s="64"/>
      <c r="P82" s="64"/>
    </row>
    <row r="83" spans="1:16" customFormat="1" ht="12.75" customHeight="1" x14ac:dyDescent="0.3">
      <c r="A83" s="72" t="s">
        <v>89</v>
      </c>
      <c r="B83" s="72"/>
      <c r="C83" s="72"/>
      <c r="D83" s="72"/>
      <c r="E83" s="72"/>
      <c r="F83" s="72"/>
      <c r="G83" s="2"/>
      <c r="H83" s="64"/>
      <c r="I83" s="64"/>
      <c r="J83" s="64"/>
      <c r="K83" s="64"/>
      <c r="L83" s="64"/>
      <c r="M83" s="64"/>
      <c r="N83" s="64"/>
      <c r="O83" s="64"/>
      <c r="P83" s="64"/>
    </row>
    <row r="84" spans="1:16" customFormat="1" x14ac:dyDescent="0.3">
      <c r="A84" s="72"/>
      <c r="B84" s="72"/>
      <c r="C84" s="72"/>
      <c r="D84" s="72"/>
      <c r="E84" s="72"/>
      <c r="F84" s="72"/>
      <c r="G84" s="2"/>
      <c r="H84" s="64"/>
      <c r="I84" s="64"/>
      <c r="J84" s="64"/>
      <c r="K84" s="64"/>
      <c r="L84" s="64"/>
      <c r="M84" s="64"/>
      <c r="N84" s="64"/>
      <c r="O84" s="64"/>
      <c r="P84" s="64"/>
    </row>
    <row r="85" spans="1:16" customFormat="1" x14ac:dyDescent="0.3">
      <c r="A85" s="64"/>
      <c r="B85" s="64"/>
      <c r="C85" s="64"/>
      <c r="D85" s="64"/>
      <c r="E85" s="64"/>
      <c r="F85" s="64"/>
      <c r="G85" s="2"/>
      <c r="H85" s="64"/>
      <c r="I85" s="64"/>
      <c r="J85" s="64"/>
      <c r="K85" s="64"/>
      <c r="L85" s="64"/>
      <c r="M85" s="64"/>
      <c r="N85" s="64"/>
      <c r="O85" s="64"/>
      <c r="P85" s="64"/>
    </row>
    <row r="86" spans="1:16" customFormat="1" ht="12.75" customHeight="1" x14ac:dyDescent="0.3">
      <c r="A86" s="72" t="s">
        <v>92</v>
      </c>
      <c r="B86" s="72"/>
      <c r="C86" s="72"/>
      <c r="D86" s="72"/>
      <c r="E86" s="72"/>
      <c r="F86" s="72"/>
      <c r="G86" s="2"/>
      <c r="H86" s="64"/>
      <c r="I86" s="64"/>
      <c r="J86" s="64"/>
      <c r="K86" s="64"/>
      <c r="L86" s="64"/>
      <c r="M86" s="64"/>
      <c r="N86" s="64"/>
      <c r="O86" s="64"/>
      <c r="P86" s="64"/>
    </row>
    <row r="87" spans="1:16" customFormat="1" x14ac:dyDescent="0.3">
      <c r="A87" s="72"/>
      <c r="B87" s="72"/>
      <c r="C87" s="72"/>
      <c r="D87" s="72"/>
      <c r="E87" s="72"/>
      <c r="F87" s="72"/>
      <c r="G87" s="2"/>
      <c r="H87" s="64"/>
      <c r="I87" s="64"/>
      <c r="J87" s="64"/>
      <c r="K87" s="64"/>
      <c r="L87" s="64"/>
      <c r="M87" s="64"/>
      <c r="N87" s="64"/>
      <c r="O87" s="64"/>
      <c r="P87" s="64"/>
    </row>
    <row r="88" spans="1:16" customFormat="1" x14ac:dyDescent="0.3">
      <c r="A88" s="72"/>
      <c r="B88" s="72"/>
      <c r="C88" s="72"/>
      <c r="D88" s="72"/>
      <c r="E88" s="72"/>
      <c r="F88" s="72"/>
      <c r="G88" s="21"/>
      <c r="H88" s="23">
        <f>(H2)</f>
        <v>4225767.8324464587</v>
      </c>
      <c r="I88" s="23" t="s">
        <v>2</v>
      </c>
      <c r="J88" s="64"/>
      <c r="K88" s="64"/>
      <c r="L88" s="64"/>
      <c r="M88" s="64"/>
      <c r="N88" s="64"/>
      <c r="O88" s="64"/>
      <c r="P88" s="64"/>
    </row>
    <row r="89" spans="1:16" customFormat="1" x14ac:dyDescent="0.3">
      <c r="A89" s="64"/>
      <c r="B89" s="64"/>
      <c r="C89" s="64"/>
      <c r="D89" s="64"/>
      <c r="E89" s="64"/>
      <c r="F89" s="64"/>
      <c r="G89" s="2"/>
      <c r="H89" s="64"/>
      <c r="I89" s="64"/>
      <c r="J89" s="64"/>
      <c r="K89" s="64"/>
      <c r="L89" s="64"/>
      <c r="M89" s="64"/>
      <c r="N89" s="64"/>
      <c r="O89" s="64"/>
      <c r="P89" s="64"/>
    </row>
    <row r="90" spans="1:16" customFormat="1" x14ac:dyDescent="0.3">
      <c r="A90" s="64"/>
      <c r="B90" s="64"/>
      <c r="C90" s="64"/>
      <c r="D90" s="64"/>
      <c r="E90" s="64"/>
      <c r="F90" s="64"/>
      <c r="G90" s="2"/>
      <c r="H90" s="64"/>
      <c r="I90" s="64"/>
      <c r="J90" s="64"/>
      <c r="K90" s="64"/>
      <c r="L90" s="64"/>
      <c r="M90" s="64"/>
      <c r="N90" s="64"/>
      <c r="O90" s="64"/>
      <c r="P90" s="64"/>
    </row>
    <row r="91" spans="1:16" customFormat="1" x14ac:dyDescent="0.3">
      <c r="A91" s="69" t="s">
        <v>93</v>
      </c>
      <c r="B91" s="69"/>
      <c r="C91" s="69"/>
      <c r="D91" s="69"/>
      <c r="E91" s="69"/>
      <c r="F91" s="69"/>
      <c r="G91" s="2"/>
      <c r="H91" s="28" t="s">
        <v>96</v>
      </c>
      <c r="I91" s="29"/>
      <c r="J91" s="63" t="str">
        <f>IF(AND((H91&lt;&gt;"Yes"),(H91&lt;&gt;"YES"),(H91&lt;&gt;"Y"),(H91&lt;&gt;"yes"),(H91&lt;&gt;"y"),(H91&lt;&gt;"No"),(H91&lt;&gt;"no"),(H91&lt;&gt;"N"),(H91&lt;&gt;"no"),(H91&lt;&gt;"n")),"PROBLEM - You must indicate 'Yes' or 'No'.","  ")</f>
        <v xml:space="preserve">  </v>
      </c>
      <c r="K91" s="64"/>
      <c r="L91" s="64"/>
      <c r="M91" s="64"/>
      <c r="N91" s="64"/>
      <c r="O91" s="64"/>
      <c r="P91" s="64"/>
    </row>
    <row r="92" spans="1:16" customFormat="1" x14ac:dyDescent="0.3">
      <c r="A92" s="63"/>
      <c r="B92" s="64"/>
      <c r="C92" s="64"/>
      <c r="D92" s="64"/>
      <c r="E92" s="64"/>
      <c r="F92" s="64"/>
      <c r="G92" s="2"/>
      <c r="H92" s="64"/>
      <c r="I92" s="29"/>
      <c r="J92" s="30" t="s">
        <v>94</v>
      </c>
      <c r="K92" s="64"/>
      <c r="L92" s="64"/>
      <c r="M92" s="64"/>
      <c r="N92" s="64"/>
      <c r="O92" s="64"/>
      <c r="P92" s="64"/>
    </row>
    <row r="93" spans="1:16" customFormat="1" x14ac:dyDescent="0.3">
      <c r="A93" s="63"/>
      <c r="B93" s="70" t="s">
        <v>95</v>
      </c>
      <c r="C93" s="70"/>
      <c r="D93" s="70"/>
      <c r="E93" s="70"/>
      <c r="F93" s="70"/>
      <c r="G93" s="2"/>
      <c r="H93" s="19"/>
      <c r="I93" s="29"/>
      <c r="J93" s="30" t="s">
        <v>96</v>
      </c>
      <c r="K93" s="64"/>
      <c r="L93" s="64"/>
      <c r="M93" s="64"/>
      <c r="N93" s="64"/>
      <c r="O93" s="64"/>
      <c r="P93" s="64"/>
    </row>
    <row r="94" spans="1:16" customFormat="1" x14ac:dyDescent="0.3">
      <c r="A94" s="63"/>
      <c r="B94" s="70" t="s">
        <v>97</v>
      </c>
      <c r="C94" s="70"/>
      <c r="D94" s="70"/>
      <c r="E94" s="70"/>
      <c r="F94" s="70"/>
      <c r="G94" s="2"/>
      <c r="H94" s="64" t="s">
        <v>2</v>
      </c>
      <c r="I94" s="29"/>
      <c r="J94" s="5"/>
      <c r="K94" s="64"/>
      <c r="L94" s="64"/>
      <c r="M94" s="64"/>
      <c r="N94" s="64"/>
      <c r="O94" s="64"/>
      <c r="P94" s="64"/>
    </row>
    <row r="95" spans="1:16" customFormat="1" x14ac:dyDescent="0.3">
      <c r="A95" s="63"/>
      <c r="B95" s="76" t="str">
        <f>IF(OR((H91="Yes"),(H91="YES"),(H91="Y"),(H91="yes"),(H91="y")),"TO",IF(OR((H91="No"),(H91="NO"),(H91="N"),(H91="no"),(H91="n")),"NOT TO","WHAT?"))</f>
        <v>NOT TO</v>
      </c>
      <c r="C95" s="76"/>
      <c r="D95" s="64" t="s">
        <v>98</v>
      </c>
      <c r="E95" s="64"/>
      <c r="F95" s="64"/>
      <c r="G95" s="2"/>
      <c r="H95" s="64"/>
      <c r="I95" s="29"/>
      <c r="J95" s="64"/>
      <c r="K95" s="64"/>
      <c r="L95" s="64"/>
      <c r="M95" s="64"/>
      <c r="N95" s="64"/>
      <c r="O95" s="64"/>
      <c r="P95" s="64"/>
    </row>
    <row r="96" spans="1:16" customFormat="1" x14ac:dyDescent="0.3">
      <c r="A96" s="63"/>
      <c r="B96" s="70" t="s">
        <v>99</v>
      </c>
      <c r="C96" s="70"/>
      <c r="D96" s="70"/>
      <c r="E96" s="70"/>
      <c r="F96" s="70"/>
      <c r="G96" s="21"/>
      <c r="H96" s="23">
        <f>ROUND(IF(AND((B95="TO"),(I11&gt;850000)),H72,IF(AND((B95="NOT TO"),(I11&gt;850000)),H78,IF(AND((B95="TO"),(I11&lt;=850000)),H82,IF(AND((B95="NOT TO"),(I11&lt;=850000)),H88,"")))),0)</f>
        <v>4157316</v>
      </c>
      <c r="I96" s="31" t="str">
        <f>IF(AND((I11&gt;850000),(J92=".")),I72,(IF(AND((I11&gt;850000),(J92&lt;&gt;".")),I78,(IF(AND((I11&lt;=850000),(J92=".")),I82,(IF(AND((I11&lt;=850000),(J92&lt;&gt;".")),I88," ")))))))</f>
        <v xml:space="preserve"> </v>
      </c>
      <c r="J96" s="64"/>
      <c r="K96" s="64"/>
      <c r="L96" s="64"/>
      <c r="M96" s="64"/>
      <c r="N96" s="64"/>
      <c r="O96" s="64"/>
      <c r="P96" s="64"/>
    </row>
    <row r="97" spans="1:16" customFormat="1" x14ac:dyDescent="0.3">
      <c r="A97" s="64"/>
      <c r="B97" s="64"/>
      <c r="C97" s="64"/>
      <c r="D97" s="64"/>
      <c r="E97" s="64"/>
      <c r="F97" s="64"/>
      <c r="G97" s="2"/>
      <c r="H97" s="63"/>
      <c r="I97" s="64" t="str">
        <f>IF(SUM(I98:I98)&lt;&gt;ROUND(SUM(I98:I98),0),"WHOLE DOLLARS","")</f>
        <v/>
      </c>
      <c r="J97" s="64"/>
      <c r="K97" s="64"/>
      <c r="L97" s="64"/>
      <c r="M97" s="64"/>
      <c r="N97" s="64"/>
      <c r="O97" s="64"/>
      <c r="P97" s="64"/>
    </row>
    <row r="98" spans="1:16" customFormat="1" x14ac:dyDescent="0.3">
      <c r="A98" s="69" t="s">
        <v>100</v>
      </c>
      <c r="B98" s="69"/>
      <c r="C98" s="69"/>
      <c r="D98" s="69"/>
      <c r="E98" s="69"/>
      <c r="F98" s="69"/>
      <c r="G98" s="21"/>
      <c r="H98" s="63"/>
      <c r="I98" s="22">
        <v>4157316</v>
      </c>
      <c r="J98" s="63" t="str">
        <f>IF(SUM(I98:I98)&lt;=H96,"OK","PROBLEM - You want to set aside more than is allowed.")</f>
        <v>OK</v>
      </c>
      <c r="K98" s="64"/>
      <c r="L98" s="64"/>
      <c r="M98" s="64"/>
      <c r="N98" s="64"/>
      <c r="O98" s="64"/>
      <c r="P98" s="64"/>
    </row>
    <row r="99" spans="1:16" customFormat="1" x14ac:dyDescent="0.3">
      <c r="A99" s="63"/>
      <c r="B99" s="63"/>
      <c r="C99" s="63"/>
      <c r="D99" s="63"/>
      <c r="E99" s="63"/>
      <c r="F99" s="63"/>
      <c r="G99" s="21"/>
      <c r="H99" s="63"/>
      <c r="I99" s="32">
        <f>IF(B95="TO",H82-H96,IF(B95="NOT TO",H88-H96," "))</f>
        <v>68451.832446458749</v>
      </c>
      <c r="J99" s="63" t="str">
        <f>IF(AND(((SUM(I11:I11)-850000)&lt;I99),((SUM(I11:I11)-850000)&gt;0)),"NOTE","")</f>
        <v/>
      </c>
      <c r="K99" s="64"/>
      <c r="L99" s="64"/>
      <c r="M99" s="64"/>
      <c r="N99" s="64"/>
      <c r="O99" s="64"/>
      <c r="P99" s="64"/>
    </row>
    <row r="100" spans="1:16" customFormat="1" x14ac:dyDescent="0.3">
      <c r="A100" s="63"/>
      <c r="B100" s="63"/>
      <c r="C100" s="63"/>
      <c r="D100" s="63"/>
      <c r="E100" s="63"/>
      <c r="F100" s="63"/>
      <c r="G100" s="21"/>
      <c r="H100" s="63"/>
      <c r="I100" s="33"/>
      <c r="J100" s="64" t="str">
        <f>IF(J99="NOTE","The amount that you have proposed to set aside for Administration is only","")</f>
        <v/>
      </c>
      <c r="K100" s="64"/>
      <c r="L100" s="64"/>
      <c r="M100" s="64"/>
      <c r="N100" s="64"/>
      <c r="O100" s="64"/>
      <c r="P100" s="64"/>
    </row>
    <row r="101" spans="1:16" customFormat="1" x14ac:dyDescent="0.3">
      <c r="A101" s="63"/>
      <c r="B101" s="63"/>
      <c r="C101" s="63"/>
      <c r="D101" s="63"/>
      <c r="E101" s="63"/>
      <c r="F101" s="63"/>
      <c r="G101" s="21"/>
      <c r="H101" s="63"/>
      <c r="I101" s="23"/>
      <c r="J101" s="34" t="str">
        <f>IF(J99="NOTE",(I11-850000),"")</f>
        <v/>
      </c>
      <c r="K101" s="35" t="str">
        <f>IF(J99="NOTE","more than $850,000.  If you were to reduce the amount"," ")</f>
        <v xml:space="preserve"> </v>
      </c>
      <c r="L101" s="64"/>
      <c r="M101" s="64"/>
      <c r="N101" s="64"/>
      <c r="O101" s="64"/>
      <c r="P101" s="64"/>
    </row>
    <row r="102" spans="1:16" customFormat="1" x14ac:dyDescent="0.3">
      <c r="A102" s="64"/>
      <c r="B102" s="64"/>
      <c r="C102" s="64"/>
      <c r="D102" s="64"/>
      <c r="E102" s="64"/>
      <c r="F102" s="64"/>
      <c r="G102" s="2"/>
      <c r="H102" s="64"/>
      <c r="I102" s="64"/>
      <c r="J102" s="64" t="str">
        <f>IF(J99="NOTE","that you set aside for Administration by that amount, the maximum amount"," ")</f>
        <v xml:space="preserve"> </v>
      </c>
      <c r="K102" s="64"/>
      <c r="L102" s="64"/>
      <c r="M102" s="64"/>
      <c r="N102" s="64"/>
      <c r="O102" s="64"/>
      <c r="P102" s="64"/>
    </row>
    <row r="103" spans="1:16" customFormat="1" x14ac:dyDescent="0.3">
      <c r="A103" s="64"/>
      <c r="B103" s="64"/>
      <c r="C103" s="64"/>
      <c r="D103" s="64"/>
      <c r="E103" s="64"/>
      <c r="F103" s="64"/>
      <c r="G103" s="2"/>
      <c r="H103" s="64"/>
      <c r="I103" s="64"/>
      <c r="J103" s="64" t="str">
        <f>IF(J99="NOTE","that you could set aside for Other State-Level Activities would increase by"," ")</f>
        <v xml:space="preserve"> </v>
      </c>
      <c r="K103" s="64"/>
      <c r="L103" s="64"/>
      <c r="M103" s="64"/>
      <c r="N103" s="64"/>
      <c r="O103" s="64"/>
      <c r="P103" s="64"/>
    </row>
    <row r="104" spans="1:16" customFormat="1" x14ac:dyDescent="0.3">
      <c r="A104" s="64"/>
      <c r="B104" s="64"/>
      <c r="C104" s="64"/>
      <c r="D104" s="64"/>
      <c r="E104" s="64"/>
      <c r="F104" s="64"/>
      <c r="G104" s="2"/>
      <c r="H104" s="64"/>
      <c r="I104" s="64"/>
      <c r="J104" s="23" t="str">
        <f>IF(J99="NOTE",I99," ")</f>
        <v xml:space="preserve"> </v>
      </c>
      <c r="K104" s="64"/>
      <c r="L104" s="64"/>
      <c r="M104" s="64"/>
      <c r="N104" s="64"/>
      <c r="O104" s="64"/>
      <c r="P104" s="64"/>
    </row>
    <row r="105" spans="1:16" customFormat="1" x14ac:dyDescent="0.3">
      <c r="A105" s="69" t="s">
        <v>101</v>
      </c>
      <c r="B105" s="69"/>
      <c r="C105" s="69"/>
      <c r="D105" s="69"/>
      <c r="E105" s="69"/>
      <c r="F105" s="69"/>
      <c r="G105" s="2"/>
      <c r="H105" s="64"/>
      <c r="I105" s="64"/>
      <c r="J105" s="36" t="s">
        <v>2</v>
      </c>
      <c r="K105" s="64" t="s">
        <v>2</v>
      </c>
      <c r="L105" s="64"/>
      <c r="M105" s="64"/>
      <c r="N105" s="64"/>
      <c r="O105" s="64"/>
      <c r="P105" s="64"/>
    </row>
    <row r="106" spans="1:16" customFormat="1" x14ac:dyDescent="0.3">
      <c r="A106" s="69" t="s">
        <v>102</v>
      </c>
      <c r="B106" s="69"/>
      <c r="C106" s="69"/>
      <c r="D106" s="69"/>
      <c r="E106" s="69"/>
      <c r="F106" s="69"/>
      <c r="G106" s="2"/>
      <c r="H106" s="64"/>
      <c r="I106" s="64"/>
      <c r="J106" s="23"/>
      <c r="K106" s="64"/>
      <c r="L106" s="64"/>
      <c r="M106" s="64"/>
      <c r="N106" s="64"/>
      <c r="O106" s="64"/>
      <c r="P106" s="64"/>
    </row>
    <row r="107" spans="1:16" customFormat="1" x14ac:dyDescent="0.3">
      <c r="A107" s="63" t="s">
        <v>103</v>
      </c>
      <c r="B107" s="63"/>
      <c r="C107" s="63"/>
      <c r="D107" s="63"/>
      <c r="E107" s="63"/>
      <c r="F107" s="63"/>
      <c r="G107" s="2"/>
      <c r="H107" s="64"/>
      <c r="I107" s="64"/>
      <c r="J107" s="23"/>
      <c r="K107" s="64"/>
      <c r="L107" s="64"/>
      <c r="M107" s="64"/>
      <c r="N107" s="64"/>
      <c r="O107" s="64"/>
      <c r="P107" s="64"/>
    </row>
    <row r="108" spans="1:16" customFormat="1" x14ac:dyDescent="0.3">
      <c r="A108" s="63" t="s">
        <v>104</v>
      </c>
      <c r="B108" s="63"/>
      <c r="C108" s="63"/>
      <c r="D108" s="63"/>
      <c r="E108" s="63"/>
      <c r="F108" s="63"/>
      <c r="G108" s="2"/>
      <c r="H108" s="64"/>
      <c r="I108" s="64"/>
      <c r="J108" s="23"/>
      <c r="K108" s="64"/>
      <c r="L108" s="64"/>
      <c r="M108" s="64"/>
      <c r="N108" s="64"/>
      <c r="O108" s="64"/>
      <c r="P108" s="64"/>
    </row>
    <row r="109" spans="1:16" customFormat="1" x14ac:dyDescent="0.3">
      <c r="A109" s="64"/>
      <c r="B109" s="64"/>
      <c r="C109" s="64"/>
      <c r="D109" s="64"/>
      <c r="E109" s="64"/>
      <c r="F109" s="64"/>
      <c r="G109" s="2"/>
      <c r="H109" s="64"/>
      <c r="I109" s="64"/>
      <c r="J109" s="23"/>
      <c r="K109" s="64"/>
      <c r="L109" s="64"/>
      <c r="M109" s="64"/>
      <c r="N109" s="64"/>
      <c r="O109" s="64"/>
      <c r="P109" s="64"/>
    </row>
    <row r="110" spans="1:16" customFormat="1" x14ac:dyDescent="0.3">
      <c r="A110" s="63" t="str">
        <f>IF(B95="TO","How much do you want to use for the High Cost Fund?","")</f>
        <v/>
      </c>
      <c r="B110" s="64"/>
      <c r="C110" s="64"/>
      <c r="D110" s="64"/>
      <c r="E110" s="64"/>
      <c r="F110" s="64"/>
      <c r="G110" s="2"/>
      <c r="H110" s="37"/>
      <c r="I110" s="64" t="str">
        <f>IF(SUM(H110:H110)&lt;&gt;ROUND(SUM(H110:H110),0),"WHOLE DOLLARS","")</f>
        <v/>
      </c>
      <c r="J110" s="60" t="str">
        <f>IF(B95="NOT TO","Leave Blank",(IF(AND(B95="TO",SUM(H110:H110)&lt;E111),"PROBLEM - You have not set aside enough money for the High Cost Fund","OK")))</f>
        <v>Leave Blank</v>
      </c>
      <c r="K110" s="64"/>
      <c r="L110" s="64"/>
      <c r="M110" s="64"/>
      <c r="N110" s="64"/>
      <c r="O110" s="64"/>
      <c r="P110" s="64"/>
    </row>
    <row r="111" spans="1:16" customFormat="1" x14ac:dyDescent="0.3">
      <c r="A111" s="64"/>
      <c r="B111" s="65"/>
      <c r="C111" s="65"/>
      <c r="D111" s="65" t="str">
        <f>IF(B95="TO","You must use at least","")</f>
        <v/>
      </c>
      <c r="E111" s="77" t="str">
        <f>IF(B95="TO",ROUND((SUM(I98:I98)*0.1),0),"")</f>
        <v/>
      </c>
      <c r="F111" s="77"/>
      <c r="G111" s="77"/>
      <c r="H111" s="64" t="s">
        <v>2</v>
      </c>
      <c r="I111" s="64" t="s">
        <v>2</v>
      </c>
      <c r="J111" s="23"/>
      <c r="K111" s="64"/>
      <c r="L111" s="64"/>
      <c r="M111" s="64"/>
      <c r="N111" s="64"/>
      <c r="O111" s="64"/>
      <c r="P111" s="64"/>
    </row>
    <row r="112" spans="1:16" customFormat="1" x14ac:dyDescent="0.3">
      <c r="A112" s="64"/>
      <c r="B112" s="64"/>
      <c r="C112" s="64"/>
      <c r="D112" s="64"/>
      <c r="E112" s="64"/>
      <c r="F112" s="64"/>
      <c r="G112" s="2"/>
      <c r="H112" s="64"/>
      <c r="I112" s="64"/>
      <c r="J112" s="64"/>
      <c r="K112" s="64"/>
      <c r="L112" s="64"/>
      <c r="M112" s="64"/>
      <c r="N112" s="64"/>
      <c r="O112" s="64"/>
      <c r="P112" s="64"/>
    </row>
    <row r="113" spans="1:16" customFormat="1" x14ac:dyDescent="0.3">
      <c r="A113" s="64"/>
      <c r="B113" s="69" t="s">
        <v>105</v>
      </c>
      <c r="C113" s="69"/>
      <c r="D113" s="69"/>
      <c r="E113" s="69"/>
      <c r="F113" s="69"/>
      <c r="G113" s="2"/>
      <c r="H113" s="32">
        <f>SUM($I$98:$I$98)-SUM($H110:H$110)</f>
        <v>4157316</v>
      </c>
      <c r="I113" s="64" t="s">
        <v>2</v>
      </c>
      <c r="J113" s="36">
        <f>SUM(H$174:H$174)</f>
        <v>0</v>
      </c>
      <c r="K113" s="64" t="str">
        <f>IF((H$174:H$174)&lt;=SUM(I$98:I$98),"More needs to be distributed.","Too much has been distributed.")</f>
        <v>More needs to be distributed.</v>
      </c>
      <c r="L113" s="64"/>
      <c r="M113" s="64"/>
      <c r="N113" s="64"/>
      <c r="O113" s="64"/>
      <c r="P113" s="64"/>
    </row>
    <row r="114" spans="1:16" customFormat="1" x14ac:dyDescent="0.3">
      <c r="A114" s="64"/>
      <c r="B114" s="64"/>
      <c r="C114" s="64"/>
      <c r="D114" s="64"/>
      <c r="E114" s="64"/>
      <c r="F114" s="64"/>
      <c r="G114" s="2"/>
      <c r="H114" s="64"/>
      <c r="I114" s="64"/>
      <c r="J114" s="64"/>
      <c r="K114" s="64"/>
      <c r="L114" s="64"/>
      <c r="M114" s="64"/>
      <c r="N114" s="64"/>
      <c r="O114" s="64"/>
      <c r="P114" s="64"/>
    </row>
    <row r="115" spans="1:16" customFormat="1" ht="12.75" customHeight="1" x14ac:dyDescent="0.3">
      <c r="A115" s="64"/>
      <c r="B115" s="64"/>
      <c r="C115" s="78" t="s">
        <v>106</v>
      </c>
      <c r="D115" s="78"/>
      <c r="E115" s="78"/>
      <c r="F115" s="78"/>
      <c r="G115" s="2"/>
      <c r="H115" s="64"/>
      <c r="I115" s="64"/>
      <c r="J115" s="64"/>
      <c r="K115" s="64"/>
      <c r="L115" s="64"/>
      <c r="M115" s="64"/>
      <c r="N115" s="64"/>
      <c r="O115" s="64"/>
      <c r="P115" s="64"/>
    </row>
    <row r="116" spans="1:16" customFormat="1" x14ac:dyDescent="0.3">
      <c r="A116" s="64"/>
      <c r="B116" s="64"/>
      <c r="C116" s="78"/>
      <c r="D116" s="78"/>
      <c r="E116" s="78"/>
      <c r="F116" s="78"/>
      <c r="G116" s="21" t="s">
        <v>107</v>
      </c>
      <c r="H116" s="22">
        <v>1095875</v>
      </c>
      <c r="I116" s="64" t="str">
        <f>IF(SUM(H116:H116)&lt;&gt;ROUND(SUM(H116:H116),0),"WHOLE DOLLARS","")</f>
        <v/>
      </c>
      <c r="J116" s="63" t="str">
        <f>IF((SUM(H116:H116)&gt;0)," ", "PROBLEM - You must use at least $1 for this purpose.")</f>
        <v xml:space="preserve"> </v>
      </c>
      <c r="K116" s="64"/>
      <c r="L116" s="64"/>
      <c r="M116" s="64"/>
      <c r="N116" s="64"/>
      <c r="O116" s="64"/>
      <c r="P116" s="64"/>
    </row>
    <row r="117" spans="1:16" customFormat="1" x14ac:dyDescent="0.3">
      <c r="A117" s="64"/>
      <c r="B117" s="64"/>
      <c r="C117" s="64"/>
      <c r="D117" s="64"/>
      <c r="E117" s="64"/>
      <c r="F117" s="64"/>
      <c r="G117" s="2"/>
      <c r="H117" s="64"/>
      <c r="I117" s="64"/>
      <c r="J117" s="64"/>
      <c r="K117" s="64"/>
      <c r="L117" s="64"/>
      <c r="M117" s="64"/>
      <c r="N117" s="64"/>
      <c r="O117" s="64"/>
      <c r="P117" s="64"/>
    </row>
    <row r="118" spans="1:16" customFormat="1" ht="12.75" customHeight="1" x14ac:dyDescent="0.3">
      <c r="A118" s="64"/>
      <c r="B118" s="64"/>
      <c r="C118" s="78" t="s">
        <v>108</v>
      </c>
      <c r="D118" s="78"/>
      <c r="E118" s="78"/>
      <c r="F118" s="78"/>
      <c r="G118" s="2"/>
      <c r="H118" s="32">
        <f>SUM(H113:H113)-SUM(H116:H116)</f>
        <v>3061441</v>
      </c>
      <c r="I118" s="64" t="s">
        <v>2</v>
      </c>
      <c r="J118" s="36">
        <f>SUM(H$174:H$174)</f>
        <v>0</v>
      </c>
      <c r="K118" s="64" t="str">
        <f>IF((H$174:H$174)&lt;=SUM(I$98:I$98),"More needs to be distributed.","Too much has been distributed.")</f>
        <v>More needs to be distributed.</v>
      </c>
      <c r="L118" s="64"/>
      <c r="M118" s="64"/>
      <c r="N118" s="64"/>
      <c r="O118" s="64"/>
      <c r="P118" s="64"/>
    </row>
    <row r="119" spans="1:16" customFormat="1" x14ac:dyDescent="0.3">
      <c r="A119" s="64"/>
      <c r="B119" s="64"/>
      <c r="C119" s="78"/>
      <c r="D119" s="78"/>
      <c r="E119" s="78"/>
      <c r="F119" s="78"/>
      <c r="G119" s="2"/>
      <c r="H119" s="64"/>
      <c r="I119" s="64"/>
      <c r="J119" s="64"/>
      <c r="K119" s="64"/>
      <c r="L119" s="64"/>
      <c r="M119" s="64"/>
      <c r="N119" s="64"/>
      <c r="O119" s="64"/>
      <c r="P119" s="64"/>
    </row>
    <row r="120" spans="1:16" customFormat="1" x14ac:dyDescent="0.3">
      <c r="A120" s="64"/>
      <c r="B120" s="64"/>
      <c r="C120" s="78"/>
      <c r="D120" s="78"/>
      <c r="E120" s="78"/>
      <c r="F120" s="78"/>
      <c r="G120" s="21" t="s">
        <v>109</v>
      </c>
      <c r="H120" s="22">
        <v>282386</v>
      </c>
      <c r="I120" s="64" t="str">
        <f>IF(SUM(H120:H120)&lt;&gt;ROUND(SUM(H120:H120),0),"WHOLE DOLLARS","")</f>
        <v/>
      </c>
      <c r="J120" s="63" t="str">
        <f>IF((SUM(H120:H120)&gt;0)," ", "PROBLEM - You must use at least $1 for this purpose.")</f>
        <v xml:space="preserve"> </v>
      </c>
      <c r="K120" s="64"/>
      <c r="L120" s="64"/>
      <c r="M120" s="64"/>
      <c r="N120" s="64"/>
      <c r="O120" s="64"/>
      <c r="P120" s="64"/>
    </row>
    <row r="121" spans="1:16" customFormat="1" x14ac:dyDescent="0.3">
      <c r="A121" s="64"/>
      <c r="B121" s="64"/>
      <c r="C121" s="70"/>
      <c r="D121" s="70"/>
      <c r="E121" s="70"/>
      <c r="F121" s="70"/>
      <c r="G121" s="2"/>
      <c r="H121" s="64"/>
      <c r="I121" s="64"/>
      <c r="J121" s="64"/>
      <c r="K121" s="64"/>
      <c r="L121" s="64"/>
      <c r="M121" s="64"/>
      <c r="N121" s="64"/>
      <c r="O121" s="64"/>
      <c r="P121" s="64"/>
    </row>
    <row r="122" spans="1:16" customFormat="1" x14ac:dyDescent="0.3">
      <c r="A122" s="64"/>
      <c r="B122" s="63" t="s">
        <v>110</v>
      </c>
      <c r="C122" s="64"/>
      <c r="D122" s="64"/>
      <c r="E122" s="64"/>
      <c r="F122" s="64"/>
      <c r="G122" s="2"/>
      <c r="H122" s="32">
        <f>SUM(H118:H118)-SUM(H120:H120)</f>
        <v>2779055</v>
      </c>
      <c r="I122" s="64" t="s">
        <v>2</v>
      </c>
      <c r="J122" s="36">
        <f>SUM(H$174:H$174)</f>
        <v>0</v>
      </c>
      <c r="K122" s="64" t="str">
        <f>IF((H$174:H$174)&lt;=SUM(I$98:I$98),"More needs to be distributed.","Too much has been distributed.")</f>
        <v>More needs to be distributed.</v>
      </c>
      <c r="L122" s="64"/>
      <c r="M122" s="64"/>
      <c r="N122" s="64"/>
      <c r="O122" s="64"/>
      <c r="P122" s="64"/>
    </row>
    <row r="123" spans="1:16" customFormat="1" x14ac:dyDescent="0.3">
      <c r="A123" s="64"/>
      <c r="B123" s="64"/>
      <c r="C123" s="64"/>
      <c r="D123" s="64"/>
      <c r="E123" s="64"/>
      <c r="F123" s="64"/>
      <c r="G123" s="2"/>
      <c r="H123" s="64"/>
      <c r="I123" s="64"/>
      <c r="J123" s="64"/>
      <c r="K123" s="64"/>
      <c r="L123" s="64"/>
      <c r="M123" s="64"/>
      <c r="N123" s="64"/>
      <c r="O123" s="64"/>
      <c r="P123" s="64"/>
    </row>
    <row r="124" spans="1:16" customFormat="1" ht="12.75" customHeight="1" x14ac:dyDescent="0.3">
      <c r="A124" s="64"/>
      <c r="B124" s="64"/>
      <c r="C124" s="72" t="s">
        <v>111</v>
      </c>
      <c r="D124" s="72"/>
      <c r="E124" s="72"/>
      <c r="F124" s="72"/>
      <c r="G124" s="2"/>
      <c r="H124" s="64"/>
      <c r="I124" s="64"/>
      <c r="J124" s="64"/>
      <c r="K124" s="64"/>
      <c r="L124" s="64"/>
      <c r="M124" s="64"/>
      <c r="N124" s="64"/>
      <c r="O124" s="64"/>
      <c r="P124" s="64"/>
    </row>
    <row r="125" spans="1:16" customFormat="1" x14ac:dyDescent="0.3">
      <c r="A125" s="64"/>
      <c r="B125" s="64"/>
      <c r="C125" s="72"/>
      <c r="D125" s="72"/>
      <c r="E125" s="72"/>
      <c r="F125" s="72"/>
      <c r="G125" s="21" t="s">
        <v>112</v>
      </c>
      <c r="H125" s="22">
        <v>1069440</v>
      </c>
      <c r="I125" s="64" t="str">
        <f>IF(SUM(H125:H125)&lt;&gt;ROUND(SUM(H125:H125),0),"WHOLE DOLLARS","")</f>
        <v/>
      </c>
      <c r="J125" s="64" t="s">
        <v>2</v>
      </c>
      <c r="K125" s="64" t="s">
        <v>2</v>
      </c>
      <c r="L125" s="64"/>
      <c r="M125" s="64"/>
      <c r="N125" s="64"/>
      <c r="O125" s="64"/>
      <c r="P125" s="64"/>
    </row>
    <row r="126" spans="1:16" customFormat="1" x14ac:dyDescent="0.3">
      <c r="A126" s="64"/>
      <c r="B126" s="64"/>
      <c r="C126" s="62"/>
      <c r="D126" s="62"/>
      <c r="E126" s="62"/>
      <c r="F126" s="62"/>
      <c r="G126" s="2"/>
      <c r="H126" s="64"/>
      <c r="I126" s="64"/>
      <c r="J126" s="64"/>
      <c r="K126" s="64"/>
      <c r="L126" s="64"/>
      <c r="M126" s="64"/>
      <c r="N126" s="64"/>
      <c r="O126" s="64"/>
      <c r="P126" s="64"/>
    </row>
    <row r="127" spans="1:16" customFormat="1" ht="12.75" customHeight="1" x14ac:dyDescent="0.3">
      <c r="A127" s="64"/>
      <c r="B127" s="64"/>
      <c r="C127" s="72" t="s">
        <v>54</v>
      </c>
      <c r="D127" s="72"/>
      <c r="E127" s="72"/>
      <c r="F127" s="72"/>
      <c r="G127" s="2"/>
      <c r="H127" s="32">
        <f>SUM(H122:H122)-SUM(H125:H125)</f>
        <v>1709615</v>
      </c>
      <c r="I127" s="64" t="s">
        <v>2</v>
      </c>
      <c r="J127" s="36">
        <f>SUM(H$174:H$174)</f>
        <v>0</v>
      </c>
      <c r="K127" s="64" t="str">
        <f>IF((H$174:H$174)&lt;=SUM(I$98:I$98),"More needs to be distributed.","Too much has been distributed.")</f>
        <v>More needs to be distributed.</v>
      </c>
      <c r="L127" s="64"/>
      <c r="M127" s="64"/>
      <c r="N127" s="64"/>
      <c r="O127" s="64"/>
      <c r="P127" s="64"/>
    </row>
    <row r="128" spans="1:16" customFormat="1" x14ac:dyDescent="0.3">
      <c r="A128" s="64"/>
      <c r="B128" s="64"/>
      <c r="C128" s="72"/>
      <c r="D128" s="72"/>
      <c r="E128" s="72"/>
      <c r="F128" s="72"/>
      <c r="G128" s="2"/>
      <c r="H128" s="64"/>
      <c r="I128" s="64"/>
      <c r="J128" s="64"/>
      <c r="K128" s="64"/>
      <c r="L128" s="64"/>
      <c r="M128" s="64"/>
      <c r="N128" s="64"/>
      <c r="O128" s="64"/>
      <c r="P128" s="64"/>
    </row>
    <row r="129" spans="1:16" customFormat="1" x14ac:dyDescent="0.3">
      <c r="A129" s="64"/>
      <c r="B129" s="64"/>
      <c r="C129" s="72"/>
      <c r="D129" s="72"/>
      <c r="E129" s="72"/>
      <c r="F129" s="72"/>
      <c r="G129" s="2" t="s">
        <v>113</v>
      </c>
      <c r="H129" s="22">
        <v>651458</v>
      </c>
      <c r="I129" s="64" t="str">
        <f>IF(SUM(H129:H129)&lt;&gt;ROUND(SUM(H129:H129),0),"WHOLE DOLLARS","")</f>
        <v/>
      </c>
      <c r="J129" s="64"/>
      <c r="K129" s="64"/>
      <c r="L129" s="64"/>
      <c r="M129" s="64"/>
      <c r="N129" s="64"/>
      <c r="O129" s="64"/>
      <c r="P129" s="64"/>
    </row>
    <row r="130" spans="1:16" customFormat="1" x14ac:dyDescent="0.3">
      <c r="A130" s="64"/>
      <c r="B130" s="64"/>
      <c r="C130" s="79" t="s">
        <v>2</v>
      </c>
      <c r="D130" s="79"/>
      <c r="E130" s="79"/>
      <c r="F130" s="79"/>
      <c r="G130" s="2"/>
      <c r="H130" s="32">
        <f>SUM(H127:H127)-SUM(H129:H129)</f>
        <v>1058157</v>
      </c>
      <c r="I130" s="64" t="s">
        <v>2</v>
      </c>
      <c r="J130" s="36">
        <f>SUM(H$174:H$174)</f>
        <v>0</v>
      </c>
      <c r="K130" s="64" t="str">
        <f>IF((H$174:H$174)&lt;=SUM(I$98:I$98),"More needs to be distributed.","Too much has been distributed.")</f>
        <v>More needs to be distributed.</v>
      </c>
      <c r="L130" s="64"/>
      <c r="M130" s="64"/>
      <c r="N130" s="64"/>
      <c r="O130" s="64"/>
      <c r="P130" s="64"/>
    </row>
    <row r="131" spans="1:16" customFormat="1" ht="12.75" customHeight="1" x14ac:dyDescent="0.3">
      <c r="A131" s="64"/>
      <c r="B131" s="64"/>
      <c r="C131" s="72" t="s">
        <v>60</v>
      </c>
      <c r="D131" s="72"/>
      <c r="E131" s="72"/>
      <c r="F131" s="72"/>
      <c r="G131" s="38" t="s">
        <v>114</v>
      </c>
      <c r="H131" s="22">
        <v>0</v>
      </c>
      <c r="I131" s="64" t="str">
        <f>IF(SUM(H131:H131)&lt;&gt;ROUND(SUM(H131:H131),0),"WHOLE DOLLARS","")</f>
        <v/>
      </c>
      <c r="J131" s="64"/>
      <c r="K131" s="64"/>
      <c r="L131" s="64"/>
      <c r="M131" s="64"/>
      <c r="N131" s="64"/>
      <c r="O131" s="64"/>
      <c r="P131" s="64"/>
    </row>
    <row r="132" spans="1:16" customFormat="1" x14ac:dyDescent="0.3">
      <c r="A132" s="64"/>
      <c r="B132" s="64"/>
      <c r="C132" s="79"/>
      <c r="D132" s="79"/>
      <c r="E132" s="79"/>
      <c r="F132" s="79"/>
      <c r="G132" s="2"/>
      <c r="H132" s="64"/>
      <c r="I132" s="64"/>
      <c r="J132" s="64"/>
      <c r="K132" s="64"/>
      <c r="L132" s="64"/>
      <c r="M132" s="64"/>
      <c r="N132" s="64"/>
      <c r="O132" s="64"/>
      <c r="P132" s="64"/>
    </row>
    <row r="133" spans="1:16" customFormat="1" ht="12.75" customHeight="1" x14ac:dyDescent="0.3">
      <c r="A133" s="64"/>
      <c r="B133" s="64"/>
      <c r="C133" s="72" t="s">
        <v>64</v>
      </c>
      <c r="D133" s="72"/>
      <c r="E133" s="72"/>
      <c r="F133" s="72"/>
      <c r="G133" s="2"/>
      <c r="H133" s="32">
        <f>SUM(H130:H130)-SUM(H131:H131)</f>
        <v>1058157</v>
      </c>
      <c r="I133" s="64" t="s">
        <v>2</v>
      </c>
      <c r="J133" s="36">
        <f>SUM(H$174:H$174)</f>
        <v>0</v>
      </c>
      <c r="K133" s="64" t="str">
        <f>IF((H$174:H$174)&lt;=SUM(I$98:I$98),"More needs to be distributed.","Too much has been distributed.")</f>
        <v>More needs to be distributed.</v>
      </c>
      <c r="L133" s="64"/>
      <c r="M133" s="64"/>
      <c r="N133" s="64"/>
      <c r="O133" s="64"/>
      <c r="P133" s="64"/>
    </row>
    <row r="134" spans="1:16" customFormat="1" x14ac:dyDescent="0.3">
      <c r="A134" s="64"/>
      <c r="B134" s="64"/>
      <c r="C134" s="72"/>
      <c r="D134" s="72"/>
      <c r="E134" s="72"/>
      <c r="F134" s="72"/>
      <c r="G134" s="2" t="s">
        <v>115</v>
      </c>
      <c r="H134" s="22">
        <v>478979</v>
      </c>
      <c r="I134" s="64" t="str">
        <f>IF(SUM(H134:H134)&lt;&gt;ROUND(SUM(H134:H134),0),"WHOLE DOLLARS","")</f>
        <v/>
      </c>
      <c r="J134" s="64"/>
      <c r="K134" s="64"/>
      <c r="L134" s="64"/>
      <c r="M134" s="64"/>
      <c r="N134" s="64"/>
      <c r="O134" s="64"/>
      <c r="P134" s="64"/>
    </row>
    <row r="135" spans="1:16" customFormat="1" x14ac:dyDescent="0.3">
      <c r="A135" s="64"/>
      <c r="B135" s="64"/>
      <c r="C135" s="62" t="s">
        <v>2</v>
      </c>
      <c r="D135" s="62"/>
      <c r="E135" s="62"/>
      <c r="F135" s="62"/>
      <c r="G135" s="2"/>
      <c r="H135" s="64"/>
      <c r="I135" s="64"/>
      <c r="J135" s="64"/>
      <c r="K135" s="64"/>
      <c r="L135" s="64"/>
      <c r="M135" s="64"/>
      <c r="N135" s="64"/>
      <c r="O135" s="64"/>
      <c r="P135" s="64"/>
    </row>
    <row r="136" spans="1:16" customFormat="1" ht="12.75" customHeight="1" x14ac:dyDescent="0.3">
      <c r="A136" s="64"/>
      <c r="B136" s="64"/>
      <c r="C136" s="72" t="s">
        <v>116</v>
      </c>
      <c r="D136" s="72"/>
      <c r="E136" s="72"/>
      <c r="F136" s="72"/>
      <c r="G136" s="2"/>
      <c r="H136" s="32">
        <f>SUM(H133:H133)-SUM(H134:H134)</f>
        <v>579178</v>
      </c>
      <c r="I136" s="64" t="s">
        <v>2</v>
      </c>
      <c r="J136" s="36">
        <f>SUM(H$174:H$174)</f>
        <v>0</v>
      </c>
      <c r="K136" s="64" t="str">
        <f>IF((H$174:H$174)&lt;=SUM(I$98:I$98),"More needs to be distributed.","Too much has been distributed.")</f>
        <v>More needs to be distributed.</v>
      </c>
      <c r="L136" s="64"/>
      <c r="M136" s="64"/>
      <c r="N136" s="64"/>
      <c r="O136" s="64"/>
      <c r="P136" s="64"/>
    </row>
    <row r="137" spans="1:16" customFormat="1" x14ac:dyDescent="0.3">
      <c r="A137" s="64"/>
      <c r="B137" s="64"/>
      <c r="C137" s="72"/>
      <c r="D137" s="72"/>
      <c r="E137" s="72"/>
      <c r="F137" s="72"/>
      <c r="G137" s="2" t="s">
        <v>117</v>
      </c>
      <c r="H137" s="22">
        <v>140740</v>
      </c>
      <c r="I137" s="64" t="str">
        <f>IF(SUM(H137:H137)&lt;&gt;ROUND(SUM(H137:H137),0),"WHOLE DOLLARS","")</f>
        <v/>
      </c>
      <c r="J137" s="64"/>
      <c r="K137" s="64"/>
      <c r="L137" s="64"/>
      <c r="M137" s="64"/>
      <c r="N137" s="64"/>
      <c r="O137" s="64"/>
      <c r="P137" s="64"/>
    </row>
    <row r="138" spans="1:16" customFormat="1" x14ac:dyDescent="0.3">
      <c r="A138" s="64"/>
      <c r="B138" s="64"/>
      <c r="C138" s="62"/>
      <c r="D138" s="62"/>
      <c r="E138" s="62"/>
      <c r="F138" s="62"/>
      <c r="G138" s="2"/>
      <c r="H138" s="64"/>
      <c r="I138" s="64"/>
      <c r="J138" s="64"/>
      <c r="K138" s="64"/>
      <c r="L138" s="64"/>
      <c r="M138" s="64"/>
      <c r="N138" s="64"/>
      <c r="O138" s="64"/>
      <c r="P138" s="64"/>
    </row>
    <row r="139" spans="1:16" customFormat="1" ht="12.75" customHeight="1" x14ac:dyDescent="0.3">
      <c r="A139" s="64"/>
      <c r="B139" s="64"/>
      <c r="C139" s="72" t="s">
        <v>118</v>
      </c>
      <c r="D139" s="72"/>
      <c r="E139" s="72"/>
      <c r="F139" s="72"/>
      <c r="G139" s="2"/>
      <c r="H139" s="32">
        <f>SUM(H136:H136)-SUM(H137:H137)</f>
        <v>438438</v>
      </c>
      <c r="I139" s="64" t="s">
        <v>2</v>
      </c>
      <c r="J139" s="36">
        <f>SUM(H$174:H$174)</f>
        <v>0</v>
      </c>
      <c r="K139" s="64" t="str">
        <f>IF((H$174:H$174)&lt;=SUM(I$98:I$98),"More needs to be distributed.","Too much has been distributed.")</f>
        <v>More needs to be distributed.</v>
      </c>
      <c r="L139" s="64"/>
      <c r="M139" s="64"/>
      <c r="N139" s="64"/>
      <c r="O139" s="64"/>
      <c r="P139" s="64"/>
    </row>
    <row r="140" spans="1:16" customFormat="1" x14ac:dyDescent="0.3">
      <c r="A140" s="64"/>
      <c r="B140" s="64"/>
      <c r="C140" s="72"/>
      <c r="D140" s="72"/>
      <c r="E140" s="72"/>
      <c r="F140" s="72"/>
      <c r="G140" s="2" t="s">
        <v>119</v>
      </c>
      <c r="H140" s="22">
        <v>0</v>
      </c>
      <c r="I140" s="64" t="str">
        <f>IF(SUM(H140:H140)&lt;&gt;ROUND(SUM(H140:H140),0),"WHOLE DOLLARS","")</f>
        <v/>
      </c>
      <c r="J140" s="64"/>
      <c r="K140" s="64"/>
      <c r="L140" s="64"/>
      <c r="M140" s="64"/>
      <c r="N140" s="64"/>
      <c r="O140" s="64"/>
      <c r="P140" s="64"/>
    </row>
    <row r="141" spans="1:16" customFormat="1" x14ac:dyDescent="0.3">
      <c r="A141" s="64"/>
      <c r="B141" s="64"/>
      <c r="C141" s="62"/>
      <c r="D141" s="62"/>
      <c r="E141" s="62"/>
      <c r="F141" s="62"/>
      <c r="G141" s="2"/>
      <c r="H141" s="64"/>
      <c r="I141" s="64"/>
      <c r="J141" s="64"/>
      <c r="K141" s="64"/>
      <c r="L141" s="64"/>
      <c r="M141" s="64"/>
      <c r="N141" s="64"/>
      <c r="O141" s="64"/>
      <c r="P141" s="64"/>
    </row>
    <row r="142" spans="1:16" customFormat="1" ht="12.75" customHeight="1" x14ac:dyDescent="0.3">
      <c r="A142" s="64"/>
      <c r="B142" s="64"/>
      <c r="C142" s="72" t="s">
        <v>120</v>
      </c>
      <c r="D142" s="72"/>
      <c r="E142" s="72"/>
      <c r="F142" s="72"/>
      <c r="G142" s="2"/>
      <c r="H142" s="32">
        <f>SUM(H139:H139)-SUM(H140:H140)</f>
        <v>438438</v>
      </c>
      <c r="I142" s="64" t="s">
        <v>2</v>
      </c>
      <c r="J142" s="36">
        <f>SUM(H$174:H$174)</f>
        <v>0</v>
      </c>
      <c r="K142" s="64" t="str">
        <f>IF((H$174:H$174)&lt;=SUM(I$98:I$98),"More needs to be distributed.","Too much has been distributed.")</f>
        <v>More needs to be distributed.</v>
      </c>
      <c r="L142" s="64"/>
      <c r="M142" s="64"/>
      <c r="N142" s="64"/>
      <c r="O142" s="64"/>
      <c r="P142" s="64"/>
    </row>
    <row r="143" spans="1:16" customFormat="1" x14ac:dyDescent="0.3">
      <c r="A143" s="64"/>
      <c r="B143" s="64"/>
      <c r="C143" s="72"/>
      <c r="D143" s="72"/>
      <c r="E143" s="72"/>
      <c r="F143" s="72"/>
      <c r="G143" s="2"/>
      <c r="H143" s="64"/>
      <c r="I143" s="64"/>
      <c r="J143" s="64"/>
      <c r="K143" s="64"/>
      <c r="L143" s="64"/>
      <c r="M143" s="64"/>
      <c r="N143" s="64"/>
      <c r="O143" s="64"/>
      <c r="P143" s="64"/>
    </row>
    <row r="144" spans="1:16" customFormat="1" x14ac:dyDescent="0.3">
      <c r="A144" s="64"/>
      <c r="B144" s="64"/>
      <c r="C144" s="72"/>
      <c r="D144" s="72"/>
      <c r="E144" s="72"/>
      <c r="F144" s="72"/>
      <c r="G144" s="2" t="s">
        <v>121</v>
      </c>
      <c r="H144" s="22">
        <v>0</v>
      </c>
      <c r="I144" s="64" t="str">
        <f>IF(SUM(H144:H144)&lt;&gt;ROUND(SUM(H144:H144),0),"WHOLE DOLLARS","")</f>
        <v/>
      </c>
      <c r="J144" s="64"/>
      <c r="K144" s="64"/>
      <c r="L144" s="64"/>
      <c r="M144" s="64"/>
      <c r="N144" s="64"/>
      <c r="O144" s="64"/>
      <c r="P144" s="64"/>
    </row>
    <row r="145" spans="1:16" customFormat="1" x14ac:dyDescent="0.3">
      <c r="A145" s="64"/>
      <c r="B145" s="64"/>
      <c r="C145" s="62"/>
      <c r="D145" s="62"/>
      <c r="E145" s="62"/>
      <c r="F145" s="62"/>
      <c r="G145" s="2"/>
      <c r="H145" s="64"/>
      <c r="I145" s="64"/>
      <c r="J145" s="64"/>
      <c r="K145" s="64"/>
      <c r="L145" s="64"/>
      <c r="M145" s="64"/>
      <c r="N145" s="64"/>
      <c r="O145" s="64"/>
      <c r="P145" s="64"/>
    </row>
    <row r="146" spans="1:16" customFormat="1" ht="12.75" customHeight="1" x14ac:dyDescent="0.3">
      <c r="A146" s="64"/>
      <c r="B146" s="64"/>
      <c r="C146" s="72" t="s">
        <v>122</v>
      </c>
      <c r="D146" s="72"/>
      <c r="E146" s="72"/>
      <c r="F146" s="72"/>
      <c r="G146" s="2"/>
      <c r="H146" s="32">
        <f>SUM(H142:H142)-SUM(H144:H144)</f>
        <v>438438</v>
      </c>
      <c r="I146" s="64" t="s">
        <v>2</v>
      </c>
      <c r="J146" s="36">
        <f>SUM(H$174:H$174)</f>
        <v>0</v>
      </c>
      <c r="K146" s="64" t="str">
        <f>IF((H$174:H$174)&lt;=SUM(I$98:I$98),"More needs to be distributed.","Too much has been distributed.")</f>
        <v>More needs to be distributed.</v>
      </c>
      <c r="L146" s="64"/>
      <c r="M146" s="64"/>
      <c r="N146" s="64"/>
      <c r="O146" s="64"/>
      <c r="P146" s="64"/>
    </row>
    <row r="147" spans="1:16" customFormat="1" x14ac:dyDescent="0.3">
      <c r="A147" s="64"/>
      <c r="B147" s="64"/>
      <c r="C147" s="72"/>
      <c r="D147" s="72"/>
      <c r="E147" s="72"/>
      <c r="F147" s="72"/>
      <c r="G147" s="2"/>
      <c r="H147" s="64"/>
      <c r="I147" s="64"/>
      <c r="J147" s="64"/>
      <c r="K147" s="64"/>
      <c r="L147" s="64"/>
      <c r="M147" s="64"/>
      <c r="N147" s="64"/>
      <c r="O147" s="64"/>
      <c r="P147" s="64"/>
    </row>
    <row r="148" spans="1:16" customFormat="1" x14ac:dyDescent="0.3">
      <c r="A148" s="64"/>
      <c r="B148" s="64"/>
      <c r="C148" s="72"/>
      <c r="D148" s="72"/>
      <c r="E148" s="72"/>
      <c r="F148" s="72"/>
      <c r="G148" s="2" t="s">
        <v>123</v>
      </c>
      <c r="H148" s="22">
        <v>373438</v>
      </c>
      <c r="I148" s="64" t="str">
        <f>IF(SUM(H148:H148)&lt;&gt;ROUND(SUM(H148:H148),0),"WHOLE DOLLARS","")</f>
        <v/>
      </c>
      <c r="J148" s="64"/>
      <c r="K148" s="64"/>
      <c r="L148" s="64"/>
      <c r="M148" s="64"/>
      <c r="N148" s="64"/>
      <c r="O148" s="64"/>
      <c r="P148" s="64"/>
    </row>
    <row r="149" spans="1:16" customFormat="1" x14ac:dyDescent="0.3">
      <c r="A149" s="64"/>
      <c r="B149" s="64"/>
      <c r="C149" s="62"/>
      <c r="D149" s="62"/>
      <c r="E149" s="62"/>
      <c r="F149" s="62"/>
      <c r="G149" s="2"/>
      <c r="H149" s="64"/>
      <c r="I149" s="64"/>
      <c r="J149" s="64"/>
      <c r="K149" s="64"/>
      <c r="L149" s="64"/>
      <c r="M149" s="64"/>
      <c r="N149" s="64"/>
      <c r="O149" s="64"/>
      <c r="P149" s="64"/>
    </row>
    <row r="150" spans="1:16" customFormat="1" ht="12.75" customHeight="1" x14ac:dyDescent="0.3">
      <c r="A150" s="64"/>
      <c r="B150" s="64"/>
      <c r="C150" s="72" t="s">
        <v>124</v>
      </c>
      <c r="D150" s="72"/>
      <c r="E150" s="72"/>
      <c r="F150" s="72"/>
      <c r="G150" s="2"/>
      <c r="H150" s="64"/>
      <c r="I150" s="64"/>
      <c r="J150" s="64"/>
      <c r="K150" s="64"/>
      <c r="L150" s="64"/>
      <c r="M150" s="64"/>
      <c r="N150" s="64"/>
      <c r="O150" s="64"/>
      <c r="P150" s="64"/>
    </row>
    <row r="151" spans="1:16" customFormat="1" x14ac:dyDescent="0.3">
      <c r="A151" s="64"/>
      <c r="B151" s="64"/>
      <c r="C151" s="72"/>
      <c r="D151" s="72"/>
      <c r="E151" s="72"/>
      <c r="F151" s="72"/>
      <c r="G151" s="2"/>
      <c r="H151" s="32">
        <f>SUM(H146:H146)-SUM(H148:H148)</f>
        <v>65000</v>
      </c>
      <c r="I151" s="64" t="s">
        <v>2</v>
      </c>
      <c r="J151" s="36">
        <f>SUM(H$174:H$174)</f>
        <v>0</v>
      </c>
      <c r="K151" s="64" t="str">
        <f>IF((H$174:H$174)&lt;=SUM(I$98:I$98),"More needs to be distributed.","Too much has been distributed.")</f>
        <v>More needs to be distributed.</v>
      </c>
      <c r="L151" s="64"/>
      <c r="M151" s="64"/>
      <c r="N151" s="64"/>
      <c r="O151" s="64"/>
      <c r="P151" s="64"/>
    </row>
    <row r="152" spans="1:16" customFormat="1" x14ac:dyDescent="0.3">
      <c r="A152" s="64"/>
      <c r="B152" s="64"/>
      <c r="C152" s="72"/>
      <c r="D152" s="72"/>
      <c r="E152" s="72"/>
      <c r="F152" s="72"/>
      <c r="G152" s="2"/>
      <c r="H152" s="64"/>
      <c r="I152" s="64"/>
      <c r="J152" s="64"/>
      <c r="K152" s="64"/>
      <c r="L152" s="64"/>
      <c r="M152" s="64"/>
      <c r="N152" s="64"/>
      <c r="O152" s="64"/>
      <c r="P152" s="64"/>
    </row>
    <row r="153" spans="1:16" customFormat="1" x14ac:dyDescent="0.3">
      <c r="A153" s="64"/>
      <c r="B153" s="64"/>
      <c r="C153" s="72"/>
      <c r="D153" s="72"/>
      <c r="E153" s="72"/>
      <c r="F153" s="72"/>
      <c r="G153" s="2" t="s">
        <v>125</v>
      </c>
      <c r="H153" s="22">
        <v>65000</v>
      </c>
      <c r="I153" s="64" t="str">
        <f>IF(SUM(H153:H153)&lt;&gt;ROUND(SUM(H153:H153),0),"WHOLE DOLLARS","")</f>
        <v/>
      </c>
      <c r="J153" s="64"/>
      <c r="K153" s="64"/>
      <c r="L153" s="64"/>
      <c r="M153" s="64"/>
      <c r="N153" s="64"/>
      <c r="O153" s="64"/>
      <c r="P153" s="64"/>
    </row>
    <row r="154" spans="1:16" customFormat="1" x14ac:dyDescent="0.3">
      <c r="A154" s="64"/>
      <c r="B154" s="64"/>
      <c r="C154" s="62"/>
      <c r="D154" s="62"/>
      <c r="E154" s="62"/>
      <c r="F154" s="62"/>
      <c r="G154" s="2"/>
      <c r="H154" s="64"/>
      <c r="I154" s="64"/>
      <c r="J154" s="64"/>
      <c r="K154" s="64"/>
      <c r="L154" s="64"/>
      <c r="M154" s="64"/>
      <c r="N154" s="64"/>
      <c r="O154" s="64"/>
      <c r="P154" s="64"/>
    </row>
    <row r="155" spans="1:16" customFormat="1" ht="12.75" customHeight="1" x14ac:dyDescent="0.3">
      <c r="A155" s="64"/>
      <c r="B155" s="64"/>
      <c r="C155" s="72" t="s">
        <v>126</v>
      </c>
      <c r="D155" s="72"/>
      <c r="E155" s="72"/>
      <c r="F155" s="72"/>
      <c r="G155" s="2"/>
      <c r="H155" s="64"/>
      <c r="I155" s="64"/>
      <c r="J155" s="64"/>
      <c r="K155" s="64"/>
      <c r="L155" s="64"/>
      <c r="M155" s="64"/>
      <c r="N155" s="64"/>
      <c r="O155" s="64"/>
      <c r="P155" s="64"/>
    </row>
    <row r="156" spans="1:16" customFormat="1" x14ac:dyDescent="0.3">
      <c r="A156" s="64"/>
      <c r="B156" s="64"/>
      <c r="C156" s="72"/>
      <c r="D156" s="72"/>
      <c r="E156" s="72"/>
      <c r="F156" s="72"/>
      <c r="G156" s="2"/>
      <c r="H156" s="32">
        <f>SUM(H151:H151)-SUM(H153:H153)</f>
        <v>0</v>
      </c>
      <c r="I156" s="64" t="s">
        <v>2</v>
      </c>
      <c r="J156" s="36">
        <f>SUM(H$174:H$174)</f>
        <v>0</v>
      </c>
      <c r="K156" s="64" t="str">
        <f>IF((H$174:H$174)&lt;=SUM(I$98:I$98),"More needs to be distributed.","Too much has been distributed.")</f>
        <v>More needs to be distributed.</v>
      </c>
      <c r="L156" s="64"/>
      <c r="M156" s="64"/>
      <c r="N156" s="64"/>
      <c r="O156" s="64"/>
      <c r="P156" s="64"/>
    </row>
    <row r="157" spans="1:16" customFormat="1" x14ac:dyDescent="0.3">
      <c r="A157" s="64"/>
      <c r="B157" s="64"/>
      <c r="C157" s="72"/>
      <c r="D157" s="72"/>
      <c r="E157" s="72"/>
      <c r="F157" s="72"/>
      <c r="G157" s="2"/>
      <c r="H157" s="64"/>
      <c r="I157" s="64"/>
      <c r="J157" s="64"/>
      <c r="K157" s="64"/>
      <c r="L157" s="64"/>
      <c r="M157" s="64"/>
      <c r="N157" s="64"/>
      <c r="O157" s="64"/>
      <c r="P157" s="64"/>
    </row>
    <row r="158" spans="1:16" customFormat="1" x14ac:dyDescent="0.3">
      <c r="A158" s="64"/>
      <c r="B158" s="64"/>
      <c r="C158" s="72"/>
      <c r="D158" s="72"/>
      <c r="E158" s="72"/>
      <c r="F158" s="72"/>
      <c r="G158" s="2"/>
      <c r="H158" s="64"/>
      <c r="I158" s="64"/>
      <c r="J158" s="64"/>
      <c r="K158" s="64"/>
      <c r="L158" s="64"/>
      <c r="M158" s="64"/>
      <c r="N158" s="64"/>
      <c r="O158" s="64"/>
      <c r="P158" s="64"/>
    </row>
    <row r="159" spans="1:16" customFormat="1" x14ac:dyDescent="0.3">
      <c r="A159" s="64"/>
      <c r="B159" s="64"/>
      <c r="C159" s="72"/>
      <c r="D159" s="72"/>
      <c r="E159" s="72"/>
      <c r="F159" s="72"/>
      <c r="G159" s="2" t="s">
        <v>127</v>
      </c>
      <c r="H159" s="22">
        <v>0</v>
      </c>
      <c r="I159" s="64" t="str">
        <f>IF(SUM(H159:H159)&lt;&gt;ROUND(SUM(H159:H159),0),"WHOLE DOLLARS","")</f>
        <v/>
      </c>
      <c r="J159" s="64"/>
      <c r="K159" s="64"/>
      <c r="L159" s="64"/>
      <c r="M159" s="64"/>
      <c r="N159" s="64"/>
      <c r="O159" s="64"/>
      <c r="P159" s="64"/>
    </row>
    <row r="160" spans="1:16" customFormat="1" x14ac:dyDescent="0.3">
      <c r="A160" s="64"/>
      <c r="B160" s="64"/>
      <c r="C160" s="62"/>
      <c r="D160" s="62"/>
      <c r="E160" s="62"/>
      <c r="F160" s="62"/>
      <c r="G160" s="2"/>
      <c r="H160" s="64"/>
      <c r="I160" s="64"/>
      <c r="J160" s="64"/>
      <c r="K160" s="64"/>
      <c r="L160" s="64"/>
      <c r="M160" s="64"/>
      <c r="N160" s="64"/>
      <c r="O160" s="64"/>
      <c r="P160" s="64"/>
    </row>
    <row r="161" spans="1:21" ht="12.75" customHeight="1" x14ac:dyDescent="0.3">
      <c r="A161" s="64"/>
      <c r="B161" s="64"/>
      <c r="C161" s="80" t="s">
        <v>128</v>
      </c>
      <c r="D161" s="81"/>
      <c r="E161" s="81"/>
      <c r="F161" s="81"/>
      <c r="G161" s="2"/>
      <c r="H161" s="64"/>
      <c r="I161" s="64"/>
      <c r="J161" s="64"/>
      <c r="K161" s="64"/>
      <c r="L161" s="64"/>
      <c r="M161" s="64"/>
      <c r="N161" s="64"/>
      <c r="O161" s="64"/>
      <c r="P161" s="64"/>
    </row>
    <row r="162" spans="1:21" x14ac:dyDescent="0.3">
      <c r="A162" s="64"/>
      <c r="B162" s="64"/>
      <c r="C162" s="81"/>
      <c r="D162" s="81"/>
      <c r="E162" s="81"/>
      <c r="F162" s="81"/>
      <c r="G162" s="2"/>
      <c r="H162" s="64"/>
      <c r="I162" s="64"/>
      <c r="J162" s="64"/>
      <c r="K162" s="64"/>
      <c r="L162" s="64"/>
      <c r="M162" s="64"/>
      <c r="N162" s="64"/>
      <c r="O162" s="64"/>
      <c r="P162" s="64"/>
    </row>
    <row r="163" spans="1:21" x14ac:dyDescent="0.3">
      <c r="A163" s="64"/>
      <c r="B163" s="64"/>
      <c r="C163" s="81"/>
      <c r="D163" s="81"/>
      <c r="E163" s="81"/>
      <c r="F163" s="81"/>
      <c r="G163" s="2"/>
      <c r="H163" s="64"/>
      <c r="I163" s="64"/>
      <c r="J163" s="64"/>
      <c r="K163" s="64"/>
      <c r="L163" s="64"/>
      <c r="M163" s="64"/>
      <c r="N163" s="64"/>
      <c r="O163" s="64"/>
      <c r="P163" s="64"/>
    </row>
    <row r="164" spans="1:21" x14ac:dyDescent="0.3">
      <c r="A164" s="64"/>
      <c r="B164" s="64"/>
      <c r="C164" s="81"/>
      <c r="D164" s="81"/>
      <c r="E164" s="81"/>
      <c r="F164" s="81"/>
      <c r="G164" s="2"/>
      <c r="H164" s="64"/>
      <c r="I164" s="64"/>
      <c r="J164" s="64"/>
      <c r="K164" s="64"/>
      <c r="L164" s="64"/>
      <c r="M164" s="64"/>
      <c r="N164" s="64"/>
      <c r="O164" s="64"/>
      <c r="P164" s="64"/>
    </row>
    <row r="165" spans="1:21" x14ac:dyDescent="0.3">
      <c r="A165" s="64"/>
      <c r="B165" s="64"/>
      <c r="C165" s="81"/>
      <c r="D165" s="81"/>
      <c r="E165" s="81"/>
      <c r="F165" s="81"/>
      <c r="G165" s="2"/>
      <c r="H165" s="32">
        <f>SUM(H156:H156)-SUM(H159:H159)</f>
        <v>0</v>
      </c>
      <c r="I165" s="64" t="s">
        <v>2</v>
      </c>
      <c r="J165" s="36">
        <f>SUM(H$174:H$174)</f>
        <v>0</v>
      </c>
      <c r="K165" s="64" t="str">
        <f>IF((H$174:H$174)&lt;=SUM(I$98:I$98),"More needs to be distributed.","Too much has been distributed.")</f>
        <v>More needs to be distributed.</v>
      </c>
      <c r="L165" s="64"/>
      <c r="M165" s="64"/>
      <c r="N165" s="64"/>
      <c r="O165" s="64"/>
      <c r="P165" s="64"/>
    </row>
    <row r="166" spans="1:21" x14ac:dyDescent="0.3">
      <c r="A166" s="64"/>
      <c r="B166" s="64"/>
      <c r="C166" s="81"/>
      <c r="D166" s="81"/>
      <c r="E166" s="81"/>
      <c r="F166" s="81"/>
      <c r="G166" s="2"/>
      <c r="H166" s="64"/>
      <c r="I166" s="64"/>
      <c r="J166" s="64"/>
      <c r="K166" s="64"/>
      <c r="L166" s="64"/>
      <c r="M166" s="64"/>
      <c r="N166" s="64"/>
      <c r="O166" s="64"/>
      <c r="P166" s="64"/>
    </row>
    <row r="167" spans="1:21" x14ac:dyDescent="0.3">
      <c r="A167" s="64"/>
      <c r="B167" s="64"/>
      <c r="C167" s="81"/>
      <c r="D167" s="81"/>
      <c r="E167" s="81"/>
      <c r="F167" s="81"/>
      <c r="G167" s="2"/>
      <c r="H167" s="64"/>
      <c r="I167" s="64"/>
      <c r="J167" s="64"/>
      <c r="K167" s="64"/>
      <c r="L167" s="64"/>
      <c r="M167" s="64"/>
      <c r="N167" s="64"/>
      <c r="O167" s="64"/>
      <c r="P167" s="64"/>
    </row>
    <row r="168" spans="1:21" x14ac:dyDescent="0.3">
      <c r="A168" s="64"/>
      <c r="B168" s="64"/>
      <c r="C168" s="81"/>
      <c r="D168" s="81"/>
      <c r="E168" s="81"/>
      <c r="F168" s="81"/>
      <c r="G168" s="2"/>
      <c r="H168" s="64"/>
      <c r="I168" s="64"/>
      <c r="J168" s="64"/>
      <c r="K168" s="64"/>
      <c r="L168" s="64"/>
      <c r="M168" s="64"/>
      <c r="N168" s="64"/>
      <c r="O168" s="64"/>
      <c r="P168" s="64"/>
    </row>
    <row r="169" spans="1:21" x14ac:dyDescent="0.3">
      <c r="A169" s="64"/>
      <c r="B169" s="64"/>
      <c r="C169" s="81"/>
      <c r="D169" s="81"/>
      <c r="E169" s="81"/>
      <c r="F169" s="81"/>
      <c r="G169" s="2"/>
      <c r="H169" s="64"/>
      <c r="I169" s="64"/>
      <c r="J169" s="64"/>
      <c r="K169" s="64"/>
      <c r="L169" s="64"/>
      <c r="M169" s="64"/>
      <c r="N169" s="64"/>
      <c r="O169" s="64"/>
      <c r="P169" s="64"/>
    </row>
    <row r="170" spans="1:21" x14ac:dyDescent="0.3">
      <c r="A170" s="64"/>
      <c r="B170" s="64"/>
      <c r="C170" s="81"/>
      <c r="D170" s="81"/>
      <c r="E170" s="81"/>
      <c r="F170" s="81"/>
      <c r="G170" s="2"/>
      <c r="H170" s="64"/>
      <c r="I170" s="64"/>
      <c r="J170" s="64"/>
      <c r="K170" s="64"/>
      <c r="L170" s="64"/>
      <c r="M170" s="64"/>
      <c r="N170" s="64"/>
      <c r="O170" s="64"/>
      <c r="P170" s="64"/>
    </row>
    <row r="171" spans="1:21" x14ac:dyDescent="0.3">
      <c r="A171" s="64"/>
      <c r="B171" s="64"/>
      <c r="C171" s="81"/>
      <c r="D171" s="81"/>
      <c r="E171" s="81"/>
      <c r="F171" s="81"/>
      <c r="G171" s="2"/>
      <c r="H171" s="64"/>
      <c r="I171" s="64"/>
      <c r="J171" s="64"/>
      <c r="K171" s="64"/>
      <c r="L171" s="64"/>
      <c r="M171" s="64"/>
      <c r="N171" s="64"/>
      <c r="O171" s="64"/>
      <c r="P171" s="64"/>
    </row>
    <row r="172" spans="1:21" x14ac:dyDescent="0.3">
      <c r="A172" s="64"/>
      <c r="B172" s="64"/>
      <c r="C172" s="81"/>
      <c r="D172" s="81"/>
      <c r="E172" s="81"/>
      <c r="F172" s="81"/>
      <c r="G172" s="2" t="s">
        <v>129</v>
      </c>
      <c r="H172" s="22">
        <v>0</v>
      </c>
      <c r="I172" s="64" t="str">
        <f>IF(SUM(H172:H172)&lt;&gt;ROUND(SUM(H172:H172),0),"WHOLE DOLLARS","")</f>
        <v/>
      </c>
      <c r="J172" s="64"/>
      <c r="K172" s="64"/>
      <c r="L172" s="64"/>
      <c r="M172" s="64"/>
      <c r="N172" s="64"/>
      <c r="O172" s="64"/>
      <c r="P172" s="64"/>
    </row>
    <row r="173" spans="1:21" x14ac:dyDescent="0.3">
      <c r="A173" s="64"/>
      <c r="B173" s="64"/>
      <c r="C173" s="62"/>
      <c r="D173" s="62"/>
      <c r="E173" s="62"/>
      <c r="F173" s="62"/>
      <c r="G173" s="2"/>
      <c r="H173" s="64"/>
      <c r="I173" s="64"/>
      <c r="J173" s="64"/>
      <c r="K173" s="64"/>
      <c r="L173" s="64"/>
      <c r="M173" s="64"/>
      <c r="N173" s="64"/>
      <c r="O173" s="64"/>
      <c r="P173" s="64"/>
    </row>
    <row r="174" spans="1:21" x14ac:dyDescent="0.3">
      <c r="A174" s="64"/>
      <c r="B174" s="64"/>
      <c r="C174" s="62"/>
      <c r="D174" s="62"/>
      <c r="E174" s="62"/>
      <c r="F174" s="62"/>
      <c r="G174" s="2"/>
      <c r="H174" s="32">
        <f>SUM(H165:H165)-SUM(H172:H172)</f>
        <v>0</v>
      </c>
      <c r="I174" s="64" t="s">
        <v>2</v>
      </c>
      <c r="J174" s="64"/>
      <c r="K174" s="64"/>
      <c r="L174" s="64"/>
      <c r="M174" s="64"/>
      <c r="N174" s="64"/>
      <c r="O174" s="64"/>
      <c r="P174" s="64"/>
    </row>
    <row r="175" spans="1:21" x14ac:dyDescent="0.3">
      <c r="A175" s="64"/>
      <c r="B175" s="64"/>
      <c r="C175" s="64"/>
      <c r="D175" s="64"/>
      <c r="E175" s="64"/>
      <c r="F175" s="64"/>
      <c r="G175" s="2"/>
      <c r="H175" s="64"/>
      <c r="I175" s="64"/>
      <c r="J175" s="64"/>
      <c r="K175" s="64"/>
      <c r="L175" s="64"/>
      <c r="M175" s="64"/>
      <c r="N175" s="64"/>
      <c r="O175" s="64"/>
      <c r="P175" s="64"/>
      <c r="U175" s="39" t="s">
        <v>2</v>
      </c>
    </row>
    <row r="176" spans="1:21" x14ac:dyDescent="0.3">
      <c r="A176" s="64"/>
      <c r="B176" s="64"/>
      <c r="C176" s="64"/>
      <c r="D176" s="24" t="s">
        <v>130</v>
      </c>
      <c r="E176" s="64"/>
      <c r="F176" s="64"/>
      <c r="G176" s="2"/>
      <c r="H176" s="23"/>
      <c r="I176" s="23">
        <f>SUM(I98:I98)-SUM(H174:H174)</f>
        <v>4157316</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39"/>
    </row>
    <row r="177" spans="1:16" customFormat="1" x14ac:dyDescent="0.3">
      <c r="A177" s="64"/>
      <c r="B177" s="64"/>
      <c r="C177" s="64"/>
      <c r="D177" s="24"/>
      <c r="E177" s="64"/>
      <c r="F177" s="64"/>
      <c r="G177" s="2"/>
      <c r="H177" s="23"/>
      <c r="I177" s="23"/>
      <c r="J177" s="75"/>
      <c r="K177" s="75"/>
      <c r="L177" s="75"/>
      <c r="M177" s="75"/>
      <c r="N177" s="75"/>
      <c r="O177" s="75"/>
      <c r="P177" s="75"/>
    </row>
    <row r="178" spans="1:16" customFormat="1" x14ac:dyDescent="0.3">
      <c r="A178" s="64"/>
      <c r="B178" s="64"/>
      <c r="C178" s="64"/>
      <c r="D178" s="64"/>
      <c r="E178" s="64"/>
      <c r="F178" s="64"/>
      <c r="G178" s="2"/>
      <c r="H178" s="23"/>
      <c r="I178" s="23"/>
      <c r="J178" s="75" t="str">
        <f>IF(J176&lt;&gt;"OK","The difference between what you said you wanted to set aside and the details of what you have set aside is","")</f>
        <v/>
      </c>
      <c r="K178" s="75"/>
      <c r="L178" s="75"/>
      <c r="M178" s="75"/>
      <c r="N178" s="75"/>
      <c r="O178" s="75"/>
      <c r="P178" s="75"/>
    </row>
    <row r="179" spans="1:16" customFormat="1" x14ac:dyDescent="0.3">
      <c r="A179" s="64"/>
      <c r="B179" s="64"/>
      <c r="C179" s="64"/>
      <c r="D179" s="64"/>
      <c r="E179" s="64"/>
      <c r="F179" s="64"/>
      <c r="G179" s="2"/>
      <c r="H179" s="23"/>
      <c r="I179" s="23"/>
      <c r="J179" s="75"/>
      <c r="K179" s="75"/>
      <c r="L179" s="75"/>
      <c r="M179" s="75"/>
      <c r="N179" s="75"/>
      <c r="O179" s="75"/>
      <c r="P179" s="75"/>
    </row>
    <row r="180" spans="1:16" customFormat="1" x14ac:dyDescent="0.3">
      <c r="A180" s="64" t="s">
        <v>131</v>
      </c>
      <c r="B180" s="64"/>
      <c r="C180" s="64"/>
      <c r="D180" s="64"/>
      <c r="E180" s="64"/>
      <c r="F180" s="64"/>
      <c r="G180" s="2"/>
      <c r="H180" s="64"/>
      <c r="I180" s="64"/>
      <c r="J180" s="40" t="str">
        <f>IF(SUM(I176:I176)&gt;SUM(I98:I98),SUM(I176:I176)-SUM(I98:I98),(IF(SUM(I176:I176)&lt;SUM(I98:I98),SUM(I98:I98)-SUM(I176:I176),"")))</f>
        <v/>
      </c>
      <c r="K180" s="64"/>
      <c r="L180" s="64"/>
      <c r="M180" s="64"/>
      <c r="N180" s="64"/>
      <c r="O180" s="64"/>
      <c r="P180" s="64"/>
    </row>
    <row r="181" spans="1:16" customFormat="1" x14ac:dyDescent="0.3">
      <c r="A181" s="64" t="s">
        <v>132</v>
      </c>
      <c r="B181" s="64"/>
      <c r="C181" s="64"/>
      <c r="D181" s="64"/>
      <c r="E181" s="64"/>
      <c r="F181" s="64"/>
      <c r="G181" s="2"/>
      <c r="H181" s="64"/>
      <c r="I181" s="64"/>
      <c r="J181" s="64"/>
      <c r="K181" s="64"/>
      <c r="L181" s="64"/>
      <c r="M181" s="64"/>
      <c r="N181" s="64"/>
      <c r="O181" s="64"/>
      <c r="P181" s="64"/>
    </row>
    <row r="182" spans="1:16" customFormat="1" x14ac:dyDescent="0.3">
      <c r="A182" s="64" t="s">
        <v>133</v>
      </c>
      <c r="B182" s="64"/>
      <c r="C182" s="64"/>
      <c r="D182" s="64"/>
      <c r="E182" s="64"/>
      <c r="F182" s="64"/>
      <c r="G182" s="2"/>
      <c r="H182" s="64"/>
      <c r="I182" s="64"/>
      <c r="J182" s="64"/>
      <c r="K182" s="64"/>
      <c r="L182" s="64"/>
      <c r="M182" s="64"/>
      <c r="N182" s="64"/>
      <c r="O182" s="64"/>
      <c r="P182" s="64"/>
    </row>
    <row r="183" spans="1:16" customFormat="1" x14ac:dyDescent="0.3">
      <c r="A183" s="82">
        <f>(H110)</f>
        <v>0</v>
      </c>
      <c r="B183" s="82"/>
      <c r="C183" s="82"/>
      <c r="D183" s="64"/>
      <c r="E183" s="64"/>
      <c r="F183" s="64"/>
      <c r="G183" s="2"/>
      <c r="H183" s="64"/>
      <c r="I183" s="64"/>
      <c r="J183" s="64"/>
      <c r="K183" s="64"/>
      <c r="L183" s="64"/>
      <c r="M183" s="64"/>
      <c r="N183" s="64"/>
      <c r="O183" s="64"/>
      <c r="P183" s="64"/>
    </row>
    <row r="184" spans="1:16" customFormat="1" x14ac:dyDescent="0.3">
      <c r="A184" s="64"/>
      <c r="B184" s="64"/>
      <c r="C184" s="64"/>
      <c r="D184" s="64"/>
      <c r="E184" s="64"/>
      <c r="F184" s="64"/>
      <c r="G184" s="2"/>
      <c r="H184" s="64"/>
      <c r="I184" s="64"/>
      <c r="J184" s="64"/>
      <c r="K184" s="64"/>
      <c r="L184" s="64"/>
      <c r="M184" s="64"/>
      <c r="N184" s="64"/>
      <c r="O184" s="64"/>
      <c r="P184" s="64"/>
    </row>
    <row r="185" spans="1:16" customFormat="1" ht="12.75" customHeight="1" x14ac:dyDescent="0.3">
      <c r="A185" s="64"/>
      <c r="B185" s="64"/>
      <c r="C185" s="72" t="s">
        <v>134</v>
      </c>
      <c r="D185" s="72"/>
      <c r="E185" s="72"/>
      <c r="F185" s="72"/>
      <c r="G185" s="2"/>
      <c r="H185" s="64"/>
      <c r="I185" s="64"/>
      <c r="J185" s="64"/>
      <c r="K185" s="64"/>
      <c r="L185" s="64"/>
      <c r="M185" s="64"/>
      <c r="N185" s="64"/>
      <c r="O185" s="64"/>
      <c r="P185" s="64"/>
    </row>
    <row r="186" spans="1:16" customFormat="1" x14ac:dyDescent="0.3">
      <c r="A186" s="64"/>
      <c r="B186" s="64"/>
      <c r="C186" s="72"/>
      <c r="D186" s="72"/>
      <c r="E186" s="72"/>
      <c r="F186" s="72"/>
      <c r="G186" s="2"/>
      <c r="H186" s="64"/>
      <c r="I186" s="64"/>
      <c r="J186" s="64"/>
      <c r="K186" s="64"/>
      <c r="L186" s="64"/>
      <c r="M186" s="64"/>
      <c r="N186" s="64"/>
      <c r="O186" s="64"/>
      <c r="P186" s="64"/>
    </row>
    <row r="187" spans="1:16" customFormat="1" x14ac:dyDescent="0.3">
      <c r="A187" s="64"/>
      <c r="B187" s="64"/>
      <c r="C187" s="72"/>
      <c r="D187" s="72"/>
      <c r="E187" s="72"/>
      <c r="F187" s="72"/>
      <c r="G187" s="2" t="s">
        <v>135</v>
      </c>
      <c r="H187" s="22">
        <v>0</v>
      </c>
      <c r="I187" s="64" t="str">
        <f>IF(SUM(H187:H187)&lt;&gt;ROUND(SUM(H187:H187),0),"WHOLE DOLLARS","")</f>
        <v/>
      </c>
      <c r="J187" s="64"/>
      <c r="K187" s="64"/>
      <c r="L187" s="64"/>
      <c r="M187" s="64"/>
      <c r="N187" s="64"/>
      <c r="O187" s="64"/>
      <c r="P187" s="64"/>
    </row>
    <row r="188" spans="1:16" customFormat="1" x14ac:dyDescent="0.3">
      <c r="A188" s="64"/>
      <c r="B188" s="64"/>
      <c r="C188" s="62"/>
      <c r="D188" s="62"/>
      <c r="E188" s="62"/>
      <c r="F188" s="62"/>
      <c r="G188" s="2"/>
      <c r="H188" s="64"/>
      <c r="I188" s="64"/>
      <c r="J188" s="64"/>
      <c r="K188" s="64"/>
      <c r="L188" s="64"/>
      <c r="M188" s="64"/>
      <c r="N188" s="64"/>
      <c r="O188" s="64"/>
      <c r="P188" s="64"/>
    </row>
    <row r="189" spans="1:16" customFormat="1" ht="12.75" customHeight="1" x14ac:dyDescent="0.3">
      <c r="A189" s="64"/>
      <c r="B189" s="64"/>
      <c r="C189" s="72" t="s">
        <v>136</v>
      </c>
      <c r="D189" s="72"/>
      <c r="E189" s="72"/>
      <c r="F189" s="72"/>
      <c r="G189" s="2"/>
      <c r="H189" s="64"/>
      <c r="I189" s="64"/>
      <c r="J189" s="64"/>
      <c r="K189" s="64"/>
      <c r="L189" s="64"/>
      <c r="M189" s="64"/>
      <c r="N189" s="64"/>
      <c r="O189" s="64"/>
      <c r="P189" s="64"/>
    </row>
    <row r="190" spans="1:16" customFormat="1" x14ac:dyDescent="0.3">
      <c r="A190" s="64"/>
      <c r="B190" s="64"/>
      <c r="C190" s="72"/>
      <c r="D190" s="72"/>
      <c r="E190" s="72"/>
      <c r="F190" s="72"/>
      <c r="G190" s="2"/>
      <c r="H190" s="64"/>
      <c r="I190" s="64"/>
      <c r="J190" s="64"/>
      <c r="K190" s="64"/>
      <c r="L190" s="64"/>
      <c r="M190" s="64"/>
      <c r="N190" s="64"/>
      <c r="O190" s="64"/>
      <c r="P190" s="64"/>
    </row>
    <row r="191" spans="1:16" customFormat="1" x14ac:dyDescent="0.3">
      <c r="A191" s="64"/>
      <c r="B191" s="64"/>
      <c r="C191" s="72"/>
      <c r="D191" s="72"/>
      <c r="E191" s="72"/>
      <c r="F191" s="72"/>
      <c r="G191" s="2"/>
      <c r="H191" s="64"/>
      <c r="I191" s="64"/>
      <c r="J191" s="64"/>
      <c r="K191" s="64"/>
      <c r="L191" s="64"/>
      <c r="M191" s="64"/>
      <c r="N191" s="64"/>
      <c r="O191" s="64"/>
      <c r="P191" s="64"/>
    </row>
    <row r="192" spans="1:16" customFormat="1" x14ac:dyDescent="0.3">
      <c r="A192" s="64"/>
      <c r="B192" s="64"/>
      <c r="C192" s="72"/>
      <c r="D192" s="72"/>
      <c r="E192" s="72"/>
      <c r="F192" s="72"/>
      <c r="G192" s="2"/>
      <c r="H192" s="64"/>
      <c r="I192" s="64"/>
      <c r="J192" s="64"/>
      <c r="K192" s="64"/>
      <c r="L192" s="64"/>
      <c r="M192" s="64"/>
      <c r="N192" s="64"/>
      <c r="O192" s="64"/>
      <c r="P192" s="64"/>
    </row>
    <row r="193" spans="1:26" x14ac:dyDescent="0.3">
      <c r="A193" s="64"/>
      <c r="B193" s="64"/>
      <c r="C193" s="72"/>
      <c r="D193" s="72"/>
      <c r="E193" s="72"/>
      <c r="F193" s="72"/>
      <c r="G193" s="2" t="s">
        <v>137</v>
      </c>
      <c r="H193" s="22">
        <v>0</v>
      </c>
      <c r="I193" s="64" t="str">
        <f>IF(SUM(H193:H193)&lt;&gt;ROUND(SUM(H193:H193),0),"WHOLE DOLLARS","")</f>
        <v/>
      </c>
      <c r="J193" s="63" t="str">
        <f>IF(SUM(H193:H193)&gt;(ROUND(SUM(H110:H110)*0.05,0)),"PROBLEM - This is more than 5% of the High Cost Fund.  5% is","")</f>
        <v/>
      </c>
      <c r="K193" s="64"/>
      <c r="L193" s="64"/>
      <c r="M193" s="64"/>
      <c r="N193" s="64"/>
      <c r="O193" s="64"/>
      <c r="P193" s="64"/>
    </row>
    <row r="194" spans="1:26" x14ac:dyDescent="0.3">
      <c r="A194" s="64"/>
      <c r="B194" s="64"/>
      <c r="C194" s="61"/>
      <c r="D194" s="61"/>
      <c r="E194" s="61"/>
      <c r="F194" s="61"/>
      <c r="G194" s="2"/>
      <c r="H194" s="23"/>
      <c r="I194" s="64"/>
      <c r="J194" s="60" t="str">
        <f>IF(SUM(H193:H193)&gt;ROUND(SUM(H110:H110)*0.05,0),ROUND(H110*0.05,0),"")</f>
        <v/>
      </c>
      <c r="K194" s="64"/>
      <c r="L194" s="64"/>
      <c r="M194" s="64"/>
      <c r="N194" s="64"/>
      <c r="O194" s="64"/>
      <c r="P194" s="64"/>
    </row>
    <row r="195" spans="1:26" x14ac:dyDescent="0.3">
      <c r="A195" s="64"/>
      <c r="B195" s="64"/>
      <c r="C195" s="62"/>
      <c r="D195" s="62"/>
      <c r="E195" s="62"/>
      <c r="F195" s="62"/>
      <c r="G195" s="2"/>
      <c r="H195" s="64"/>
      <c r="I195" s="64"/>
      <c r="J195" s="64"/>
      <c r="K195" s="64"/>
      <c r="L195" s="64"/>
      <c r="M195" s="64"/>
      <c r="N195" s="64"/>
      <c r="O195" s="64"/>
      <c r="P195" s="64"/>
    </row>
    <row r="196" spans="1:26" ht="12.75" customHeight="1" x14ac:dyDescent="0.3">
      <c r="A196" s="64"/>
      <c r="B196" s="64"/>
      <c r="C196" s="72" t="s">
        <v>138</v>
      </c>
      <c r="D196" s="72"/>
      <c r="E196" s="72"/>
      <c r="F196" s="72"/>
      <c r="G196" s="2"/>
      <c r="H196" s="64"/>
      <c r="I196" s="64"/>
      <c r="J196" s="64"/>
      <c r="K196" s="64"/>
      <c r="L196" s="64"/>
      <c r="M196" s="64"/>
      <c r="N196" s="64"/>
      <c r="O196" s="64"/>
      <c r="P196" s="64"/>
    </row>
    <row r="197" spans="1:26" x14ac:dyDescent="0.3">
      <c r="A197" s="64"/>
      <c r="B197" s="64"/>
      <c r="C197" s="72"/>
      <c r="D197" s="72"/>
      <c r="E197" s="72"/>
      <c r="F197" s="72"/>
      <c r="G197" s="2"/>
      <c r="H197" s="64"/>
      <c r="I197" s="64"/>
      <c r="J197" s="64"/>
      <c r="K197" s="64"/>
      <c r="L197" s="64"/>
      <c r="M197" s="64"/>
      <c r="N197" s="64"/>
      <c r="O197" s="64"/>
      <c r="P197" s="64"/>
    </row>
    <row r="198" spans="1:26" x14ac:dyDescent="0.3">
      <c r="A198" s="64"/>
      <c r="B198" s="64"/>
      <c r="C198" s="72"/>
      <c r="D198" s="72"/>
      <c r="E198" s="72"/>
      <c r="F198" s="72"/>
      <c r="G198" s="2"/>
      <c r="H198" s="64"/>
      <c r="I198" s="64"/>
      <c r="J198" s="64"/>
      <c r="K198" s="64"/>
      <c r="L198" s="64"/>
      <c r="M198" s="64"/>
      <c r="N198" s="64"/>
      <c r="O198" s="64"/>
      <c r="P198" s="64"/>
    </row>
    <row r="199" spans="1:26" x14ac:dyDescent="0.3">
      <c r="A199" s="64"/>
      <c r="B199" s="64"/>
      <c r="C199" s="72"/>
      <c r="D199" s="72"/>
      <c r="E199" s="72"/>
      <c r="F199" s="72"/>
      <c r="G199" s="20"/>
      <c r="H199" s="64"/>
      <c r="I199" s="64"/>
      <c r="J199" s="64"/>
      <c r="K199" s="64"/>
      <c r="L199" s="64"/>
      <c r="M199" s="64"/>
      <c r="N199" s="64"/>
      <c r="O199" s="64"/>
      <c r="P199" s="64"/>
    </row>
    <row r="200" spans="1:26" x14ac:dyDescent="0.3">
      <c r="A200" s="64"/>
      <c r="B200" s="64"/>
      <c r="C200" s="61"/>
      <c r="D200" s="61"/>
      <c r="E200" s="61"/>
      <c r="F200" s="61"/>
      <c r="G200" s="20"/>
      <c r="H200" s="64"/>
      <c r="I200" s="64"/>
      <c r="J200" s="64"/>
      <c r="K200" s="64"/>
      <c r="L200" s="64"/>
      <c r="M200" s="64"/>
      <c r="N200" s="64"/>
      <c r="O200" s="64"/>
      <c r="P200" s="64"/>
    </row>
    <row r="201" spans="1:26" ht="29.25" customHeight="1" x14ac:dyDescent="0.3">
      <c r="A201" s="64"/>
      <c r="B201" s="64"/>
      <c r="C201" s="64"/>
      <c r="D201" s="79" t="s">
        <v>139</v>
      </c>
      <c r="E201" s="79"/>
      <c r="F201" s="79"/>
      <c r="G201" s="21"/>
      <c r="H201" s="41">
        <f>SUM(H187:H193)</f>
        <v>0</v>
      </c>
      <c r="I201" s="23"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3">
      <c r="J202" s="39" t="str">
        <f>IF(J201&lt;&gt;"OK",MAX(SUM(H201:H201)-SUM(H110:H110),SUM(H110:H110)-H201),"")</f>
        <v/>
      </c>
    </row>
    <row r="203" spans="1:26" x14ac:dyDescent="0.3">
      <c r="J203" t="s">
        <v>2</v>
      </c>
    </row>
    <row r="205" spans="1:26" ht="17.399999999999999" x14ac:dyDescent="0.3">
      <c r="Q205" s="43" t="s">
        <v>140</v>
      </c>
      <c r="R205" s="57"/>
      <c r="S205" s="57"/>
      <c r="T205" s="57"/>
      <c r="V205" s="57"/>
      <c r="W205" s="57"/>
      <c r="X205" s="57"/>
      <c r="Y205" s="57"/>
      <c r="Z205" s="57"/>
    </row>
    <row r="206" spans="1:26" x14ac:dyDescent="0.3">
      <c r="Q206" s="57"/>
      <c r="R206" s="57"/>
      <c r="S206" s="57"/>
      <c r="T206" s="57"/>
      <c r="V206" s="57"/>
      <c r="W206" s="57"/>
      <c r="X206" s="57"/>
      <c r="Y206" s="57"/>
      <c r="Z206" s="57" t="s">
        <v>141</v>
      </c>
    </row>
    <row r="207" spans="1:26" x14ac:dyDescent="0.3">
      <c r="Q207" s="59" t="str">
        <f>A1</f>
        <v>South Dakota</v>
      </c>
      <c r="R207" s="57"/>
      <c r="S207" s="57"/>
      <c r="T207" s="57"/>
      <c r="U207" s="44"/>
      <c r="V207" s="57"/>
      <c r="W207" s="57"/>
      <c r="X207" s="57"/>
      <c r="Y207" s="57"/>
      <c r="Z207" s="57" t="s">
        <v>2</v>
      </c>
    </row>
    <row r="208" spans="1:26" x14ac:dyDescent="0.3">
      <c r="Q208" s="57"/>
      <c r="R208" s="57"/>
      <c r="S208" s="57"/>
      <c r="T208" s="57"/>
      <c r="U208" s="44"/>
      <c r="V208" s="57"/>
      <c r="W208" s="57"/>
      <c r="X208" s="57"/>
      <c r="Y208" s="57"/>
      <c r="Z208" s="57"/>
    </row>
    <row r="209" spans="17:26" customFormat="1" x14ac:dyDescent="0.3">
      <c r="Q209" s="59" t="s">
        <v>142</v>
      </c>
      <c r="R209" s="57"/>
      <c r="S209" s="57"/>
      <c r="T209" s="57"/>
      <c r="U209" s="45">
        <f>ROUND((I11*0.1),0)*-1</f>
        <v>-133189</v>
      </c>
      <c r="V209" s="57"/>
      <c r="W209" s="57"/>
      <c r="X209" s="57"/>
      <c r="Y209" s="57"/>
      <c r="Z209" s="57"/>
    </row>
    <row r="210" spans="17:26" customFormat="1" x14ac:dyDescent="0.3">
      <c r="Q210" s="46"/>
      <c r="R210" s="46"/>
      <c r="S210" s="46"/>
      <c r="T210" s="46"/>
      <c r="U210" s="27"/>
      <c r="V210" s="46"/>
      <c r="W210" s="46"/>
      <c r="X210" s="46"/>
      <c r="Y210" s="46"/>
      <c r="Z210" s="46"/>
    </row>
    <row r="211" spans="17:26" customFormat="1" x14ac:dyDescent="0.3">
      <c r="Q211" s="46"/>
      <c r="R211" s="46" t="s">
        <v>143</v>
      </c>
      <c r="S211" s="46"/>
      <c r="T211" s="46"/>
      <c r="U211" s="44"/>
      <c r="V211" s="46"/>
      <c r="W211" s="46"/>
      <c r="X211" s="46"/>
      <c r="Y211" s="46"/>
      <c r="Z211" s="46"/>
    </row>
    <row r="212" spans="17:26" customFormat="1" x14ac:dyDescent="0.3">
      <c r="Q212" s="46"/>
      <c r="R212" s="57" t="s">
        <v>144</v>
      </c>
      <c r="S212" s="57"/>
      <c r="T212" s="57"/>
      <c r="U212" s="47"/>
      <c r="V212" s="83" t="s">
        <v>145</v>
      </c>
      <c r="W212" s="83"/>
      <c r="X212" s="83"/>
      <c r="Y212" s="83"/>
      <c r="Z212" s="83"/>
    </row>
    <row r="213" spans="17:26" customFormat="1" x14ac:dyDescent="0.3">
      <c r="Q213" s="46"/>
      <c r="R213" s="57" t="s">
        <v>146</v>
      </c>
      <c r="S213" s="57"/>
      <c r="T213" s="57"/>
      <c r="U213" s="47"/>
      <c r="V213" s="57"/>
      <c r="W213" s="57"/>
      <c r="X213" s="57"/>
      <c r="Y213" s="57"/>
      <c r="Z213" s="57"/>
    </row>
    <row r="214" spans="17:26" customFormat="1" x14ac:dyDescent="0.3">
      <c r="Q214" s="46"/>
      <c r="R214" s="46"/>
      <c r="S214" s="46"/>
      <c r="T214" s="46"/>
      <c r="U214" s="47"/>
      <c r="V214" s="46"/>
      <c r="W214" s="46"/>
      <c r="X214" s="46"/>
      <c r="Y214" s="46"/>
      <c r="Z214" s="46"/>
    </row>
    <row r="215" spans="17:26" customFormat="1" x14ac:dyDescent="0.3">
      <c r="Q215" s="46"/>
      <c r="R215" s="46"/>
      <c r="S215" s="58" t="s">
        <v>147</v>
      </c>
      <c r="T215" s="58"/>
      <c r="U215" s="47"/>
      <c r="V215" s="58"/>
      <c r="W215" s="58"/>
      <c r="X215" s="58"/>
      <c r="Y215" s="58"/>
      <c r="Z215" s="48">
        <f>I11</f>
        <v>1331885</v>
      </c>
    </row>
    <row r="216" spans="17:26" customFormat="1" x14ac:dyDescent="0.3">
      <c r="Q216" s="46"/>
      <c r="R216" s="46"/>
      <c r="S216" s="58" t="s">
        <v>148</v>
      </c>
      <c r="T216" s="58"/>
      <c r="U216" s="47"/>
      <c r="V216" s="58"/>
      <c r="W216" s="58"/>
      <c r="X216" s="58"/>
      <c r="Y216" s="58"/>
      <c r="Z216" s="48">
        <f>I9</f>
        <v>1331885</v>
      </c>
    </row>
    <row r="217" spans="17:26" customFormat="1" x14ac:dyDescent="0.3">
      <c r="Q217" s="46"/>
      <c r="R217" s="46"/>
      <c r="S217" s="58"/>
      <c r="T217" s="58"/>
      <c r="U217" s="47"/>
      <c r="V217" s="58"/>
      <c r="W217" s="58"/>
      <c r="X217" s="58"/>
      <c r="Y217" s="58"/>
      <c r="Z217" s="48"/>
    </row>
    <row r="218" spans="17:26" customFormat="1" x14ac:dyDescent="0.3">
      <c r="Q218" s="46"/>
      <c r="R218" s="46"/>
      <c r="S218" s="58" t="s">
        <v>149</v>
      </c>
      <c r="T218" s="58"/>
      <c r="U218" s="44"/>
      <c r="V218" s="58"/>
      <c r="W218" s="58"/>
      <c r="X218" s="58"/>
      <c r="Y218" s="58"/>
      <c r="Z218" s="48"/>
    </row>
    <row r="219" spans="17:26" customFormat="1" x14ac:dyDescent="0.3">
      <c r="Q219" s="46"/>
      <c r="R219" s="46"/>
      <c r="S219" s="58" t="s">
        <v>150</v>
      </c>
      <c r="T219" s="58"/>
      <c r="U219" s="47"/>
      <c r="V219" s="58"/>
      <c r="W219" s="58"/>
      <c r="X219" s="58"/>
      <c r="Y219" s="58"/>
      <c r="Z219" s="48"/>
    </row>
    <row r="220" spans="17:26" customFormat="1" x14ac:dyDescent="0.3">
      <c r="Q220" s="46"/>
      <c r="R220" s="46"/>
      <c r="S220" s="58" t="s">
        <v>151</v>
      </c>
      <c r="T220" s="58"/>
      <c r="U220" s="47"/>
      <c r="V220" s="58"/>
      <c r="W220" s="58"/>
      <c r="X220" s="58"/>
      <c r="Y220" s="58"/>
      <c r="Z220" s="48"/>
    </row>
    <row r="221" spans="17:26" customFormat="1" x14ac:dyDescent="0.3">
      <c r="Q221" s="46"/>
      <c r="R221" s="46"/>
      <c r="S221" s="46"/>
      <c r="T221" s="46"/>
      <c r="U221" s="47"/>
      <c r="V221" s="46"/>
      <c r="W221" s="46"/>
      <c r="X221" s="46"/>
      <c r="Y221" s="46"/>
      <c r="Z221" s="46"/>
    </row>
    <row r="222" spans="17:26" customFormat="1" x14ac:dyDescent="0.3">
      <c r="Q222" s="46"/>
      <c r="R222" s="46"/>
      <c r="S222" s="58" t="s">
        <v>152</v>
      </c>
      <c r="T222" s="58"/>
      <c r="U222" s="47"/>
      <c r="V222" s="58"/>
      <c r="W222" s="58"/>
      <c r="X222" s="58"/>
      <c r="Y222" s="46"/>
      <c r="Z222" s="46"/>
    </row>
    <row r="223" spans="17:26" customFormat="1" x14ac:dyDescent="0.3">
      <c r="Q223" s="46"/>
      <c r="R223" s="46"/>
      <c r="S223" s="58" t="s">
        <v>153</v>
      </c>
      <c r="T223" s="58"/>
      <c r="U223" s="44"/>
      <c r="V223" s="58"/>
      <c r="W223" s="58"/>
      <c r="X223" s="58"/>
      <c r="Y223" s="46"/>
      <c r="Z223" s="46"/>
    </row>
    <row r="224" spans="17:26" customFormat="1" x14ac:dyDescent="0.3">
      <c r="Q224" s="46"/>
      <c r="R224" s="46"/>
      <c r="S224" s="58" t="s">
        <v>154</v>
      </c>
      <c r="T224" s="58"/>
      <c r="U224" s="44"/>
      <c r="V224" s="58"/>
      <c r="W224" s="58"/>
      <c r="X224" s="58"/>
      <c r="Y224" s="46"/>
      <c r="Z224" s="46"/>
    </row>
    <row r="225" spans="17:26" customFormat="1" x14ac:dyDescent="0.3">
      <c r="Q225" s="46"/>
      <c r="R225" s="46"/>
      <c r="S225" s="58" t="s">
        <v>155</v>
      </c>
      <c r="T225" s="58"/>
      <c r="U225" s="44"/>
      <c r="V225" s="58"/>
      <c r="W225" s="58"/>
      <c r="X225" s="58"/>
      <c r="Y225" s="49">
        <f>(H47)</f>
        <v>0</v>
      </c>
      <c r="Z225" s="46"/>
    </row>
    <row r="226" spans="17:26" customFormat="1" x14ac:dyDescent="0.3">
      <c r="Q226" s="46"/>
      <c r="R226" s="46"/>
      <c r="S226" s="46"/>
      <c r="T226" s="46"/>
      <c r="U226" s="44"/>
      <c r="V226" s="46"/>
      <c r="W226" s="46"/>
      <c r="X226" s="46"/>
      <c r="Y226" s="49"/>
      <c r="Z226" s="46"/>
    </row>
    <row r="227" spans="17:26" customFormat="1" x14ac:dyDescent="0.3">
      <c r="Q227" s="46"/>
      <c r="R227" s="46"/>
      <c r="S227" s="58" t="s">
        <v>156</v>
      </c>
      <c r="T227" s="46"/>
      <c r="U227" s="44"/>
      <c r="V227" s="50">
        <f>(D2)</f>
        <v>1331885</v>
      </c>
      <c r="W227" s="51" t="s">
        <v>157</v>
      </c>
      <c r="X227" s="52">
        <f>Z216</f>
        <v>1331885</v>
      </c>
      <c r="Y227" s="46"/>
      <c r="Z227" s="46"/>
    </row>
    <row r="228" spans="17:26" customFormat="1" x14ac:dyDescent="0.3">
      <c r="Q228" s="46"/>
      <c r="R228" s="46"/>
      <c r="S228" s="58" t="s">
        <v>158</v>
      </c>
      <c r="T228" s="46"/>
      <c r="U228" s="44"/>
      <c r="V228" s="46"/>
      <c r="W228" s="46"/>
      <c r="X228" s="46"/>
      <c r="Y228" s="46"/>
      <c r="Z228" s="46"/>
    </row>
    <row r="229" spans="17:26" customFormat="1" x14ac:dyDescent="0.3">
      <c r="Q229" s="46"/>
      <c r="R229" s="46"/>
      <c r="S229" s="59" t="s">
        <v>159</v>
      </c>
      <c r="T229" s="46"/>
      <c r="U229" s="47"/>
      <c r="V229" s="46"/>
      <c r="W229" s="46"/>
      <c r="X229" s="49"/>
      <c r="Y229" s="46"/>
      <c r="Z229" s="46"/>
    </row>
    <row r="230" spans="17:26" customFormat="1" x14ac:dyDescent="0.3">
      <c r="Q230" s="46"/>
      <c r="R230" s="46"/>
      <c r="S230" s="59" t="s">
        <v>160</v>
      </c>
      <c r="T230" s="46"/>
      <c r="U230" s="53">
        <f>B32</f>
        <v>531885</v>
      </c>
      <c r="V230" s="46"/>
      <c r="W230" s="46"/>
      <c r="X230" s="49"/>
      <c r="Y230" s="46"/>
      <c r="Z230" s="46"/>
    </row>
    <row r="231" spans="17:26" customFormat="1" x14ac:dyDescent="0.3">
      <c r="Q231" s="46"/>
      <c r="R231" s="46"/>
      <c r="S231" s="46"/>
      <c r="T231" s="46"/>
      <c r="U231" s="53"/>
      <c r="V231" s="46"/>
      <c r="W231" s="46"/>
      <c r="X231" s="46"/>
      <c r="Y231" s="46"/>
      <c r="Z231" s="46"/>
    </row>
    <row r="232" spans="17:26" customFormat="1" x14ac:dyDescent="0.3">
      <c r="Q232" s="46"/>
      <c r="R232" s="46"/>
      <c r="S232" s="58" t="s">
        <v>161</v>
      </c>
      <c r="T232" s="58"/>
      <c r="U232" s="47"/>
      <c r="V232" s="58"/>
      <c r="W232" s="58"/>
      <c r="X232" s="46"/>
      <c r="Y232" s="46"/>
      <c r="Z232" s="46"/>
    </row>
    <row r="233" spans="17:26" customFormat="1" x14ac:dyDescent="0.3">
      <c r="Q233" s="46"/>
      <c r="R233" s="46"/>
      <c r="S233" s="84" t="s">
        <v>162</v>
      </c>
      <c r="T233" s="84"/>
      <c r="U233" s="47"/>
      <c r="V233" s="58" t="s">
        <v>163</v>
      </c>
      <c r="W233" s="58"/>
      <c r="X233" s="54"/>
      <c r="Y233" s="46"/>
      <c r="Z233" s="46"/>
    </row>
    <row r="234" spans="17:26" customFormat="1" x14ac:dyDescent="0.3">
      <c r="Q234" s="46"/>
      <c r="R234" s="46"/>
      <c r="S234" s="58" t="s">
        <v>164</v>
      </c>
      <c r="T234" s="58"/>
      <c r="U234" s="44"/>
      <c r="V234" s="58"/>
      <c r="W234" s="58"/>
      <c r="X234" s="54"/>
      <c r="Y234" s="46"/>
      <c r="Z234" s="46"/>
    </row>
    <row r="235" spans="17:26" customFormat="1" x14ac:dyDescent="0.3">
      <c r="Q235" s="46"/>
      <c r="R235" s="46"/>
      <c r="S235" s="58"/>
      <c r="T235" s="58"/>
      <c r="U235" s="44"/>
      <c r="V235" s="58"/>
      <c r="W235" s="58"/>
      <c r="X235" s="58"/>
      <c r="Y235" s="49"/>
      <c r="Z235" s="46"/>
    </row>
    <row r="236" spans="17:26" customFormat="1" x14ac:dyDescent="0.3">
      <c r="Q236" s="46"/>
      <c r="R236" s="46"/>
      <c r="S236" s="58" t="s">
        <v>165</v>
      </c>
      <c r="T236" s="58"/>
      <c r="U236" s="44"/>
      <c r="V236" s="58"/>
      <c r="W236" s="58"/>
      <c r="X236" s="58"/>
      <c r="Y236" s="49"/>
      <c r="Z236" s="46"/>
    </row>
    <row r="237" spans="17:26" customFormat="1" x14ac:dyDescent="0.3">
      <c r="Q237" s="46"/>
      <c r="R237" s="46"/>
      <c r="S237" s="46" t="s">
        <v>2</v>
      </c>
      <c r="T237" s="46"/>
      <c r="U237" s="44"/>
      <c r="V237" s="46"/>
      <c r="W237" s="46"/>
      <c r="X237" s="46"/>
      <c r="Y237" s="49"/>
      <c r="Z237" s="46"/>
    </row>
    <row r="238" spans="17:26" customFormat="1" x14ac:dyDescent="0.3">
      <c r="Q238" s="46"/>
      <c r="R238" s="46"/>
      <c r="S238" s="46"/>
      <c r="T238" s="46" t="s">
        <v>166</v>
      </c>
      <c r="U238" s="44"/>
      <c r="V238" s="46"/>
      <c r="W238" s="46"/>
      <c r="X238" s="46"/>
      <c r="Y238" s="46"/>
      <c r="Z238" s="46"/>
    </row>
    <row r="239" spans="17:26" customFormat="1" x14ac:dyDescent="0.3">
      <c r="Q239" s="46"/>
      <c r="R239" s="46"/>
      <c r="S239" s="46"/>
      <c r="T239" s="46" t="s">
        <v>167</v>
      </c>
      <c r="U239" s="44"/>
      <c r="V239" s="46"/>
      <c r="W239" s="46"/>
      <c r="X239" s="46"/>
      <c r="Y239" s="49" t="s">
        <v>2</v>
      </c>
      <c r="Z239" s="46"/>
    </row>
    <row r="240" spans="17:26" customFormat="1" x14ac:dyDescent="0.3">
      <c r="Q240" s="46"/>
      <c r="R240" s="46"/>
      <c r="S240" s="46"/>
      <c r="T240" s="46"/>
      <c r="U240" s="44"/>
      <c r="V240" s="46"/>
      <c r="W240" s="46"/>
      <c r="X240" s="46"/>
      <c r="Y240" s="49"/>
      <c r="Z240" s="46"/>
    </row>
    <row r="241" spans="17:26" customFormat="1" x14ac:dyDescent="0.3">
      <c r="Q241" s="46" t="s">
        <v>168</v>
      </c>
      <c r="R241" s="46" t="s">
        <v>2</v>
      </c>
      <c r="S241" s="46"/>
      <c r="T241" s="46" t="s">
        <v>169</v>
      </c>
      <c r="U241" s="44"/>
      <c r="V241" s="46"/>
      <c r="W241" s="46"/>
      <c r="X241" s="46"/>
      <c r="Y241" s="57"/>
      <c r="Z241" s="46"/>
    </row>
    <row r="242" spans="17:26" customFormat="1" x14ac:dyDescent="0.3">
      <c r="Q242" s="46"/>
      <c r="R242" s="46"/>
      <c r="S242" s="46"/>
      <c r="T242" s="46" t="s">
        <v>170</v>
      </c>
      <c r="U242" s="44"/>
      <c r="V242" s="46"/>
      <c r="W242" s="46"/>
      <c r="X242" s="46"/>
      <c r="Y242" s="49" t="s">
        <v>2</v>
      </c>
      <c r="Z242" s="46"/>
    </row>
    <row r="243" spans="17:26" customFormat="1" x14ac:dyDescent="0.3">
      <c r="Q243" s="46"/>
      <c r="R243" s="46"/>
      <c r="S243" s="46"/>
      <c r="T243" s="46"/>
      <c r="U243" s="44"/>
      <c r="V243" s="46"/>
      <c r="W243" s="46"/>
      <c r="X243" s="46"/>
      <c r="Y243" s="49"/>
      <c r="Z243" s="46"/>
    </row>
    <row r="244" spans="17:26" customFormat="1" x14ac:dyDescent="0.3">
      <c r="Q244" s="46"/>
      <c r="R244" s="46"/>
      <c r="S244" s="46"/>
      <c r="T244" s="46" t="s">
        <v>171</v>
      </c>
      <c r="U244" s="44"/>
      <c r="V244" s="46"/>
      <c r="W244" s="46"/>
      <c r="X244" s="46"/>
      <c r="Y244" s="49" t="s">
        <v>2</v>
      </c>
      <c r="Z244" s="46"/>
    </row>
    <row r="245" spans="17:26" customFormat="1" x14ac:dyDescent="0.3">
      <c r="Q245" s="46"/>
      <c r="R245" s="46"/>
      <c r="S245" s="46"/>
      <c r="T245" s="46"/>
      <c r="U245" s="44"/>
      <c r="V245" s="46"/>
      <c r="W245" s="46"/>
      <c r="X245" s="46"/>
      <c r="Y245" s="49"/>
      <c r="Z245" s="46"/>
    </row>
    <row r="246" spans="17:26" customFormat="1" x14ac:dyDescent="0.3">
      <c r="Q246" s="46"/>
      <c r="R246" s="46"/>
      <c r="S246" s="46"/>
      <c r="T246" s="46" t="s">
        <v>172</v>
      </c>
      <c r="U246" s="44"/>
      <c r="V246" s="46"/>
      <c r="W246" s="46"/>
      <c r="X246" s="46"/>
      <c r="Y246" s="57"/>
      <c r="Z246" s="46"/>
    </row>
    <row r="247" spans="17:26" customFormat="1" x14ac:dyDescent="0.3">
      <c r="Q247" s="46"/>
      <c r="R247" s="46"/>
      <c r="S247" s="46"/>
      <c r="T247" s="46" t="s">
        <v>173</v>
      </c>
      <c r="U247" s="44"/>
      <c r="V247" s="46"/>
      <c r="W247" s="46"/>
      <c r="X247" s="46"/>
      <c r="Y247" s="49" t="s">
        <v>2</v>
      </c>
      <c r="Z247" s="46"/>
    </row>
    <row r="248" spans="17:26" customFormat="1" x14ac:dyDescent="0.3">
      <c r="Q248" s="46"/>
      <c r="R248" s="46"/>
      <c r="S248" s="46"/>
      <c r="T248" s="46"/>
      <c r="U248" s="44"/>
      <c r="V248" s="46"/>
      <c r="W248" s="46"/>
      <c r="X248" s="46"/>
      <c r="Y248" s="49"/>
      <c r="Z248" s="46"/>
    </row>
    <row r="249" spans="17:26" customFormat="1" x14ac:dyDescent="0.3">
      <c r="Q249" s="58" t="s">
        <v>174</v>
      </c>
      <c r="R249" s="46"/>
      <c r="S249" s="46"/>
      <c r="T249" s="46"/>
      <c r="U249" s="27"/>
      <c r="V249" s="46"/>
      <c r="W249" s="46"/>
      <c r="X249" s="46"/>
      <c r="Y249" s="46"/>
      <c r="Z249" s="46"/>
    </row>
    <row r="250" spans="17:26" customFormat="1" x14ac:dyDescent="0.3">
      <c r="Q250" s="46"/>
      <c r="R250" s="46" t="s">
        <v>2</v>
      </c>
      <c r="S250" s="46"/>
      <c r="T250" s="46"/>
      <c r="U250" s="27"/>
      <c r="V250" s="46"/>
      <c r="W250" s="46"/>
      <c r="X250" s="46"/>
      <c r="Y250" s="46"/>
      <c r="Z250" s="46"/>
    </row>
    <row r="251" spans="17:26" customFormat="1" x14ac:dyDescent="0.3">
      <c r="Q251" s="46"/>
      <c r="R251" s="46" t="s">
        <v>175</v>
      </c>
      <c r="S251" s="46"/>
      <c r="T251" s="46"/>
      <c r="U251" s="27"/>
      <c r="V251" s="46"/>
      <c r="W251" s="46"/>
      <c r="X251" s="46"/>
      <c r="Y251" s="46"/>
      <c r="Z251" s="46"/>
    </row>
    <row r="252" spans="17:26" customFormat="1" x14ac:dyDescent="0.3">
      <c r="Q252" s="46"/>
      <c r="R252" s="57" t="s">
        <v>176</v>
      </c>
      <c r="S252" s="57"/>
      <c r="T252" s="57"/>
      <c r="U252" s="47"/>
      <c r="V252" s="57"/>
      <c r="W252" s="57"/>
      <c r="X252" s="55">
        <f>ROUND((I98*0.1),0)*-1</f>
        <v>-415732</v>
      </c>
      <c r="Y252" s="57"/>
      <c r="Z252" s="46"/>
    </row>
    <row r="253" spans="17:26" customFormat="1" x14ac:dyDescent="0.3">
      <c r="Q253" s="46"/>
      <c r="R253" s="57" t="s">
        <v>177</v>
      </c>
      <c r="S253" s="57"/>
      <c r="T253" s="57"/>
      <c r="U253" s="47"/>
      <c r="V253" s="57"/>
      <c r="W253" s="57"/>
      <c r="X253" s="57"/>
      <c r="Y253" s="57"/>
      <c r="Z253" s="57"/>
    </row>
    <row r="254" spans="17:26" customFormat="1" x14ac:dyDescent="0.3">
      <c r="Q254" s="46"/>
      <c r="R254" s="57"/>
      <c r="S254" s="57"/>
      <c r="T254" s="57"/>
      <c r="U254" s="44"/>
      <c r="V254" s="57"/>
      <c r="W254" s="57"/>
      <c r="X254" s="57"/>
      <c r="Y254" s="57"/>
      <c r="Z254" s="57"/>
    </row>
    <row r="255" spans="17:26" customFormat="1" x14ac:dyDescent="0.3">
      <c r="Q255" s="46"/>
      <c r="R255" s="46"/>
      <c r="S255" s="58" t="s">
        <v>178</v>
      </c>
      <c r="T255" s="58"/>
      <c r="U255" s="44"/>
      <c r="V255" s="58"/>
      <c r="W255" s="58"/>
      <c r="X255" s="58"/>
      <c r="Y255" s="58"/>
      <c r="Z255" s="54">
        <f>I98</f>
        <v>4157316</v>
      </c>
    </row>
    <row r="256" spans="17:26" customFormat="1" x14ac:dyDescent="0.3">
      <c r="Q256" s="46"/>
      <c r="R256" s="46"/>
      <c r="S256" s="58" t="s">
        <v>179</v>
      </c>
      <c r="T256" s="58"/>
      <c r="U256" s="44"/>
      <c r="V256" s="58"/>
      <c r="W256" s="58"/>
      <c r="X256" s="58"/>
      <c r="Y256" s="58"/>
      <c r="Z256" s="54"/>
    </row>
    <row r="257" spans="17:26" customFormat="1" x14ac:dyDescent="0.3">
      <c r="Q257" s="46"/>
      <c r="R257" s="46"/>
      <c r="S257" s="58" t="s">
        <v>180</v>
      </c>
      <c r="T257" s="46"/>
      <c r="U257" s="44"/>
      <c r="V257" s="46"/>
      <c r="W257" s="46"/>
      <c r="X257" s="46"/>
      <c r="Y257" s="46"/>
      <c r="Z257" s="54">
        <f>H96</f>
        <v>4157316</v>
      </c>
    </row>
    <row r="258" spans="17:26" customFormat="1" x14ac:dyDescent="0.3">
      <c r="Q258" s="46"/>
      <c r="R258" s="46"/>
      <c r="S258" s="58"/>
      <c r="T258" s="46"/>
      <c r="U258" s="44"/>
      <c r="V258" s="46"/>
      <c r="W258" s="46"/>
      <c r="X258" s="46"/>
      <c r="Y258" s="46"/>
      <c r="Z258" s="54"/>
    </row>
    <row r="259" spans="17:26" customFormat="1" x14ac:dyDescent="0.3">
      <c r="Q259" s="46"/>
      <c r="R259" s="46"/>
      <c r="S259" s="58" t="s">
        <v>181</v>
      </c>
      <c r="T259" s="46"/>
      <c r="U259" s="44"/>
      <c r="V259" s="46"/>
      <c r="W259" s="46"/>
      <c r="X259" s="46"/>
      <c r="Y259" s="46"/>
      <c r="Z259" s="54"/>
    </row>
    <row r="260" spans="17:26" customFormat="1" x14ac:dyDescent="0.3">
      <c r="Q260" s="46"/>
      <c r="R260" s="46"/>
      <c r="S260" s="58" t="s">
        <v>182</v>
      </c>
      <c r="T260" s="46"/>
      <c r="U260" s="44"/>
      <c r="V260" s="46"/>
      <c r="W260" s="46"/>
      <c r="X260" s="46"/>
      <c r="Y260" s="46"/>
      <c r="Z260" s="54"/>
    </row>
    <row r="261" spans="17:26" customFormat="1" x14ac:dyDescent="0.3">
      <c r="Q261" s="46"/>
      <c r="R261" s="46"/>
      <c r="S261" s="58"/>
      <c r="T261" s="46"/>
      <c r="U261" s="44"/>
      <c r="V261" s="46"/>
      <c r="W261" s="46"/>
      <c r="X261" s="46"/>
      <c r="Y261" s="46"/>
      <c r="Z261" s="54"/>
    </row>
    <row r="262" spans="17:26" customFormat="1" x14ac:dyDescent="0.3">
      <c r="Q262" s="46"/>
      <c r="R262" s="46"/>
      <c r="S262" s="58" t="s">
        <v>183</v>
      </c>
      <c r="T262" s="46"/>
      <c r="U262" s="44"/>
      <c r="V262" s="46"/>
      <c r="W262" s="46"/>
      <c r="X262" s="46"/>
      <c r="Y262" s="46"/>
      <c r="Z262" s="54"/>
    </row>
    <row r="263" spans="17:26" customFormat="1" x14ac:dyDescent="0.3">
      <c r="Q263" s="46"/>
      <c r="R263" s="46"/>
      <c r="S263" s="58" t="s">
        <v>184</v>
      </c>
      <c r="T263" s="46"/>
      <c r="U263" s="44"/>
      <c r="V263" s="46"/>
      <c r="W263" s="46"/>
      <c r="X263" s="46"/>
      <c r="Y263" s="46"/>
      <c r="Z263" s="54"/>
    </row>
    <row r="264" spans="17:26" customFormat="1" x14ac:dyDescent="0.3">
      <c r="Q264" s="46"/>
      <c r="R264" s="46"/>
      <c r="S264" s="58" t="s">
        <v>185</v>
      </c>
      <c r="T264" s="46"/>
      <c r="U264" s="44"/>
      <c r="V264" s="46"/>
      <c r="W264" s="46"/>
      <c r="X264" s="46"/>
      <c r="Y264" s="46"/>
      <c r="Z264" s="54"/>
    </row>
    <row r="265" spans="17:26" customFormat="1" x14ac:dyDescent="0.3">
      <c r="Q265" s="46"/>
      <c r="R265" s="46"/>
      <c r="S265" s="58" t="s">
        <v>186</v>
      </c>
      <c r="T265" s="46"/>
      <c r="U265" s="44"/>
      <c r="V265" s="46"/>
      <c r="W265" s="46"/>
      <c r="X265" s="46"/>
      <c r="Y265" s="46"/>
      <c r="Z265" s="54"/>
    </row>
    <row r="266" spans="17:26" customFormat="1" x14ac:dyDescent="0.3">
      <c r="Q266" s="46"/>
      <c r="R266" s="46"/>
      <c r="S266" s="58"/>
      <c r="T266" s="46"/>
      <c r="U266" s="44"/>
      <c r="V266" s="46"/>
      <c r="W266" s="46"/>
      <c r="X266" s="46"/>
      <c r="Y266" s="46"/>
      <c r="Z266" s="54"/>
    </row>
    <row r="267" spans="17:26" customFormat="1" x14ac:dyDescent="0.3">
      <c r="Q267" s="46"/>
      <c r="R267" s="46"/>
      <c r="S267" s="58"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3">
      <c r="Q268" s="46"/>
      <c r="R268" s="46"/>
      <c r="S268" s="58"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3">
      <c r="Q269" s="46"/>
      <c r="R269" s="46"/>
      <c r="S269" s="58"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3">
      <c r="Q270" s="46"/>
      <c r="R270" s="46"/>
      <c r="S270" s="58" t="str">
        <f>IF(B95="NOT TO","Special Education Programs.","")</f>
        <v>Special Education Programs.</v>
      </c>
      <c r="T270" s="46"/>
      <c r="U270" s="56"/>
      <c r="V270" s="46"/>
      <c r="W270" s="46"/>
      <c r="X270" s="46"/>
      <c r="Y270" s="46"/>
      <c r="Z270" s="54"/>
    </row>
    <row r="271" spans="17:26" customFormat="1" x14ac:dyDescent="0.3">
      <c r="Q271" s="46"/>
      <c r="R271" s="46"/>
      <c r="S271" s="58" t="str">
        <f>IF(B95="TO","For the High Cost Fund, you reported that you would use a total of…………………………………………………..…………..."," ")</f>
        <v xml:space="preserve"> </v>
      </c>
      <c r="T271" s="58"/>
      <c r="U271" s="56"/>
      <c r="V271" s="58"/>
      <c r="W271" s="58"/>
      <c r="X271" s="58"/>
      <c r="Y271" s="58"/>
      <c r="Z271" s="54" t="str">
        <f>IF(B95="TO",H201,"")</f>
        <v/>
      </c>
    </row>
    <row r="272" spans="17:26" customFormat="1" x14ac:dyDescent="0.3">
      <c r="Q272" s="46"/>
      <c r="R272" s="46"/>
      <c r="S272" s="84" t="str">
        <f>IF(B95="TO","This amount is","" )</f>
        <v/>
      </c>
      <c r="T272" s="84"/>
      <c r="U272" s="44"/>
      <c r="V272" s="84" t="str">
        <f>IF(B95="TO","percent of the total amount you proposed for Other","")</f>
        <v/>
      </c>
      <c r="W272" s="85"/>
      <c r="X272" s="85"/>
      <c r="Y272" s="85"/>
      <c r="Z272" s="46"/>
    </row>
    <row r="273" spans="17:26" customFormat="1" x14ac:dyDescent="0.3">
      <c r="Q273" s="46"/>
      <c r="R273" s="46"/>
      <c r="S273" s="58" t="str">
        <f>IF(B95="TO","State-Level Activities.","")</f>
        <v/>
      </c>
      <c r="T273" s="58"/>
      <c r="U273" s="44"/>
      <c r="V273" s="58"/>
      <c r="W273" s="59"/>
      <c r="X273" s="59"/>
      <c r="Y273" s="59"/>
      <c r="Z273" s="46"/>
    </row>
    <row r="274" spans="17:26" customFormat="1" x14ac:dyDescent="0.3">
      <c r="Q274" s="46"/>
      <c r="R274" s="46"/>
      <c r="S274" s="58"/>
      <c r="T274" s="58"/>
      <c r="U274" s="27"/>
      <c r="V274" s="58"/>
      <c r="W274" s="59"/>
      <c r="X274" s="59"/>
      <c r="Y274" s="59"/>
      <c r="Z274" s="46"/>
    </row>
    <row r="275" spans="17:26" customFormat="1" x14ac:dyDescent="0.3">
      <c r="Q275" s="46"/>
      <c r="R275" s="46"/>
      <c r="S275" s="58" t="str">
        <f>IF(B95="TO","You must ensure that at least 10 percent of the funds set aside for Other ","")</f>
        <v/>
      </c>
      <c r="T275" s="46"/>
      <c r="U275" s="27"/>
      <c r="V275" s="46"/>
      <c r="W275" s="46"/>
      <c r="X275" s="46"/>
      <c r="Y275" s="46"/>
      <c r="Z275" s="46"/>
    </row>
    <row r="276" spans="17:26" customFormat="1" x14ac:dyDescent="0.3">
      <c r="Q276" s="46"/>
      <c r="R276" s="46"/>
      <c r="S276" s="58" t="str">
        <f>IF(B95="TO","State-Level Activities are used for the High Cost Fund.  No more than 5 percent ","")</f>
        <v/>
      </c>
      <c r="T276" s="46"/>
      <c r="U276" s="27"/>
      <c r="V276" s="46"/>
      <c r="W276" s="46"/>
      <c r="X276" s="46"/>
      <c r="Y276" s="46"/>
      <c r="Z276" s="46"/>
    </row>
    <row r="277" spans="17:26" customFormat="1" x14ac:dyDescent="0.3">
      <c r="Q277" s="57"/>
      <c r="R277" s="57"/>
      <c r="S277" s="59" t="str">
        <f>IF(B95="TO","of the funds used for the High Cost Fund may be used to support innovative","")</f>
        <v/>
      </c>
      <c r="T277" s="57"/>
      <c r="U277" s="27"/>
      <c r="V277" s="57"/>
      <c r="W277" s="57"/>
      <c r="X277" s="57"/>
      <c r="Y277" s="57"/>
      <c r="Z277" s="57"/>
    </row>
    <row r="278" spans="17:26" customFormat="1" x14ac:dyDescent="0.3">
      <c r="Q278" s="57"/>
      <c r="R278" s="57"/>
      <c r="S278" s="59" t="str">
        <f>IF(B95="TO","and effective ways for cost sharing.","")</f>
        <v/>
      </c>
      <c r="T278" s="57"/>
      <c r="U278" s="27"/>
      <c r="V278" s="57"/>
      <c r="W278" s="57"/>
      <c r="X278" s="57"/>
      <c r="Y278" s="57"/>
      <c r="Z278" s="57"/>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25" right="0.25" top="0.75" bottom="0.75" header="0.3" footer="0.3"/>
  <pageSetup paperSize="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fc4b64-e3e3-40bd-bd60-172a07027378">
      <Terms xmlns="http://schemas.microsoft.com/office/infopath/2007/PartnerControls"/>
    </lcf76f155ced4ddcb4097134ff3c332f>
    <TaxCatchAll xmlns="2a2db8c4-56ab-4882-a5d0-0fe8165c66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8" ma:contentTypeDescription="Create a new document." ma:contentTypeScope="" ma:versionID="c9c3eee647630f10be6e4d1cdd61f11d">
  <xsd:schema xmlns:xsd="http://www.w3.org/2001/XMLSchema" xmlns:xs="http://www.w3.org/2001/XMLSchema" xmlns:p="http://schemas.microsoft.com/office/2006/metadata/properties" xmlns:ns2="a8f4f48c-d55d-4625-8121-08fdad9dc02e" xmlns:ns3="c6fc4b64-e3e3-40bd-bd60-172a07027378" xmlns:ns4="2a2db8c4-56ab-4882-a5d0-0fe8165c6658" targetNamespace="http://schemas.microsoft.com/office/2006/metadata/properties" ma:root="true" ma:fieldsID="7662007ccfb1f80bbd667439720f3de1" ns2:_="" ns3:_="" ns4:_="">
    <xsd:import namespace="a8f4f48c-d55d-4625-8121-08fdad9dc02e"/>
    <xsd:import namespace="c6fc4b64-e3e3-40bd-bd60-172a07027378"/>
    <xsd:import namespace="2a2db8c4-56ab-4882-a5d0-0fe8165c665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b52d53f-4cb3-4e01-9c1f-5c0b5f93ca22}" ma:internalName="TaxCatchAll" ma:showField="CatchAllData" ma:web="a8f4f48c-d55d-4625-8121-08fdad9dc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57963-684E-4E16-A343-AF038B600228}">
  <ds:schemaRefs>
    <ds:schemaRef ds:uri="http://schemas.microsoft.com/office/2006/metadata/properties"/>
    <ds:schemaRef ds:uri="http://schemas.microsoft.com/office/infopath/2007/PartnerControls"/>
    <ds:schemaRef ds:uri="c6fc4b64-e3e3-40bd-bd60-172a07027378"/>
    <ds:schemaRef ds:uri="2a2db8c4-56ab-4882-a5d0-0fe8165c6658"/>
  </ds:schemaRefs>
</ds:datastoreItem>
</file>

<file path=customXml/itemProps2.xml><?xml version="1.0" encoding="utf-8"?>
<ds:datastoreItem xmlns:ds="http://schemas.openxmlformats.org/officeDocument/2006/customXml" ds:itemID="{4C0EEEF0-1ED7-4193-964F-EEEF4781666A}">
  <ds:schemaRefs>
    <ds:schemaRef ds:uri="http://schemas.microsoft.com/sharepoint/v3/contenttype/forms"/>
  </ds:schemaRefs>
</ds:datastoreItem>
</file>

<file path=customXml/itemProps3.xml><?xml version="1.0" encoding="utf-8"?>
<ds:datastoreItem xmlns:ds="http://schemas.openxmlformats.org/officeDocument/2006/customXml" ds:itemID="{956889C2-EF09-4AEF-9F22-9A55D6B57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Turner, Linda</cp:lastModifiedBy>
  <dcterms:created xsi:type="dcterms:W3CDTF">2024-05-08T17:07:19Z</dcterms:created>
  <dcterms:modified xsi:type="dcterms:W3CDTF">2025-03-13T19:10:18Z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y fmtid="{D5CDD505-2E9C-101B-9397-08002B2CF9AE}" pid="3" name="MediaServiceImageTags">
    <vt:lpwstr/>
  </property>
  <property fmtid="{D5CDD505-2E9C-101B-9397-08002B2CF9AE}" pid="4" name="MSIP_Label_ec3b1a8e-41ed-4bc7-92d1-0305fbefd661_Enabled">
    <vt:lpwstr>true</vt:lpwstr>
  </property>
  <property fmtid="{D5CDD505-2E9C-101B-9397-08002B2CF9AE}" pid="5" name="MSIP_Label_ec3b1a8e-41ed-4bc7-92d1-0305fbefd661_SetDate">
    <vt:lpwstr>2025-03-13T18:57:46Z</vt:lpwstr>
  </property>
  <property fmtid="{D5CDD505-2E9C-101B-9397-08002B2CF9AE}" pid="6" name="MSIP_Label_ec3b1a8e-41ed-4bc7-92d1-0305fbefd661_Method">
    <vt:lpwstr>Standard</vt:lpwstr>
  </property>
  <property fmtid="{D5CDD505-2E9C-101B-9397-08002B2CF9AE}" pid="7" name="MSIP_Label_ec3b1a8e-41ed-4bc7-92d1-0305fbefd661_Name">
    <vt:lpwstr>M365-General - Anyone (Unrestricted)-Prod</vt:lpwstr>
  </property>
  <property fmtid="{D5CDD505-2E9C-101B-9397-08002B2CF9AE}" pid="8" name="MSIP_Label_ec3b1a8e-41ed-4bc7-92d1-0305fbefd661_SiteId">
    <vt:lpwstr>70af547c-69ab-416d-b4a6-543b5ce52b99</vt:lpwstr>
  </property>
  <property fmtid="{D5CDD505-2E9C-101B-9397-08002B2CF9AE}" pid="9" name="MSIP_Label_ec3b1a8e-41ed-4bc7-92d1-0305fbefd661_ActionId">
    <vt:lpwstr>9d98b82c-3132-463d-9d6c-5456b4370733</vt:lpwstr>
  </property>
  <property fmtid="{D5CDD505-2E9C-101B-9397-08002B2CF9AE}" pid="10" name="MSIP_Label_ec3b1a8e-41ed-4bc7-92d1-0305fbefd661_ContentBits">
    <vt:lpwstr>0</vt:lpwstr>
  </property>
</Properties>
</file>